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Bucoemsnas\admin\COVID19\"/>
    </mc:Choice>
  </mc:AlternateContent>
  <xr:revisionPtr revIDLastSave="0" documentId="13_ncr:1_{19C3D425-9D72-445F-98AD-2E6ED1C34AFB}" xr6:coauthVersionLast="45" xr6:coauthVersionMax="45" xr10:uidLastSave="{00000000-0000-0000-0000-000000000000}"/>
  <bookViews>
    <workbookView xWindow="28680" yWindow="-120" windowWidth="29040" windowHeight="15840" firstSheet="1" activeTab="1" xr2:uid="{34C5E941-AF2E-41E3-8922-CF4C2A295F97}"/>
  </bookViews>
  <sheets>
    <sheet name="Department Graphic Charts" sheetId="8" r:id="rId1"/>
    <sheet name="Burn Rate Spread Sheet" sheetId="1" r:id="rId2"/>
    <sheet name="Supplies Reimbursement Analysis" sheetId="3" r:id="rId3"/>
    <sheet name="Dispatch PUI Tracking" sheetId="2" r:id="rId4"/>
    <sheet name="Donations" sheetId="6" r:id="rId5"/>
    <sheet name="Pivot Table Data" sheetId="7" r:id="rId6"/>
    <sheet name="Drop Downs" sheetId="4" r:id="rId7"/>
  </sheets>
  <externalReferences>
    <externalReference r:id="rId8"/>
  </externalReferences>
  <definedNames>
    <definedName name="_xlnm._FilterDatabase" localSheetId="3" hidden="1">'Dispatch PUI Tracking'!$A$6:$N$37</definedName>
    <definedName name="_xlnm._FilterDatabase" localSheetId="2" hidden="1">'Supplies Reimbursement Analysis'!$A$4:$H$4</definedName>
  </definedNames>
  <calcPr calcId="191029"/>
  <pivotCaches>
    <pivotCache cacheId="115" r:id="rId9"/>
    <pivotCache cacheId="116" r:id="rId10"/>
    <pivotCache cacheId="117" r:id="rId11"/>
    <pivotCache cacheId="118" r:id="rId12"/>
    <pivotCache cacheId="119"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3" l="1"/>
  <c r="G12" i="3"/>
  <c r="G11" i="3"/>
  <c r="G10" i="3"/>
  <c r="G9" i="3"/>
  <c r="G8" i="3"/>
  <c r="G7" i="3"/>
  <c r="G6" i="3"/>
  <c r="G5" i="3"/>
  <c r="P5" i="8"/>
  <c r="G34" i="3" l="1"/>
  <c r="G33" i="3"/>
  <c r="G32" i="3"/>
  <c r="G31" i="3"/>
  <c r="B5" i="8"/>
  <c r="K5" i="8"/>
  <c r="F5" i="8"/>
  <c r="G30" i="3" l="1"/>
  <c r="G29" i="3" l="1"/>
  <c r="G28" i="3" l="1"/>
  <c r="G27" i="3" l="1"/>
  <c r="G26" i="3" l="1"/>
  <c r="G25" i="3"/>
  <c r="G24" i="3"/>
  <c r="G23" i="3"/>
  <c r="G22" i="3"/>
  <c r="G21" i="3"/>
  <c r="G20" i="3"/>
  <c r="G19" i="3"/>
  <c r="G18" i="3"/>
  <c r="G17" i="3"/>
  <c r="G16" i="3"/>
  <c r="G15" i="3"/>
  <c r="G14" i="3"/>
  <c r="H5" i="3" l="1"/>
  <c r="C11" i="1"/>
  <c r="D11" i="1"/>
  <c r="D12" i="1" s="1"/>
  <c r="B11" i="1"/>
  <c r="B9" i="1"/>
  <c r="B10" i="1" s="1"/>
  <c r="C9" i="1"/>
  <c r="D9" i="1"/>
  <c r="D20" i="1"/>
  <c r="D15" i="1"/>
  <c r="D16" i="1" s="1"/>
  <c r="D17" i="1"/>
  <c r="C15" i="1"/>
  <c r="C16" i="1" s="1"/>
  <c r="C17" i="1"/>
  <c r="C18" i="1" s="1"/>
  <c r="C19" i="1"/>
  <c r="C20" i="1" s="1"/>
  <c r="D19" i="1"/>
  <c r="B15" i="1"/>
  <c r="B16" i="1" s="1"/>
  <c r="B17" i="1"/>
  <c r="F17" i="1" s="1"/>
  <c r="F18" i="1" s="1"/>
  <c r="G17" i="1" s="1"/>
  <c r="H17" i="1" s="1"/>
  <c r="B19" i="1"/>
  <c r="B20" i="1" s="1"/>
  <c r="D18" i="1"/>
  <c r="D8" i="1"/>
  <c r="C13" i="1"/>
  <c r="C14" i="1" s="1"/>
  <c r="D13" i="1"/>
  <c r="D14" i="1" s="1"/>
  <c r="B13" i="1"/>
  <c r="F7" i="1"/>
  <c r="F8" i="1" s="1"/>
  <c r="G7" i="1" s="1"/>
  <c r="H7" i="1" s="1"/>
  <c r="C12" i="1"/>
  <c r="C10" i="1"/>
  <c r="D10" i="1"/>
  <c r="C8" i="1"/>
  <c r="B8" i="1"/>
  <c r="E7" i="1"/>
  <c r="E19" i="1" s="1"/>
  <c r="E20" i="1" s="1"/>
  <c r="F9" i="1" l="1"/>
  <c r="F10" i="1" s="1"/>
  <c r="G9" i="1" s="1"/>
  <c r="H9" i="1" s="1"/>
  <c r="E17" i="1"/>
  <c r="E18" i="1" s="1"/>
  <c r="F11" i="1"/>
  <c r="F12" i="1" s="1"/>
  <c r="G11" i="1" s="1"/>
  <c r="H11" i="1" s="1"/>
  <c r="E9" i="1"/>
  <c r="E10" i="1" s="1"/>
  <c r="F19" i="1"/>
  <c r="F20" i="1" s="1"/>
  <c r="G19" i="1" s="1"/>
  <c r="H19" i="1" s="1"/>
  <c r="E11" i="1"/>
  <c r="E12" i="1" s="1"/>
  <c r="E8" i="1"/>
  <c r="B12" i="1"/>
  <c r="E13" i="1"/>
  <c r="E14" i="1" s="1"/>
  <c r="E15" i="1"/>
  <c r="E16" i="1" s="1"/>
  <c r="F15" i="1"/>
  <c r="F16" i="1" s="1"/>
  <c r="G15" i="1" s="1"/>
  <c r="H15" i="1" s="1"/>
  <c r="B18" i="1"/>
  <c r="F13" i="1"/>
  <c r="F14" i="1" s="1"/>
  <c r="G13" i="1" s="1"/>
  <c r="H13" i="1" s="1"/>
  <c r="B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BCEMS CQI</author>
  </authors>
  <commentList>
    <comment ref="B7" authorId="0" shapeId="0" xr:uid="{D4C7F9C4-BEAA-4BF9-A074-32DAA8018C87}">
      <text>
        <r>
          <rPr>
            <sz val="9"/>
            <color indexed="81"/>
            <rFont val="Tahoma"/>
            <family val="2"/>
          </rPr>
          <t xml:space="preserve">
Add in the call volume from the Infectious Diease Impression report from Image Trend for each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BCEMS CQI</author>
  </authors>
  <commentList>
    <comment ref="B6" authorId="0" shapeId="0" xr:uid="{1E23497E-82C8-4AAB-A548-58843A5570FE}">
      <text>
        <r>
          <rPr>
            <sz val="9"/>
            <color indexed="81"/>
            <rFont val="Tahoma"/>
            <family val="2"/>
          </rPr>
          <t xml:space="preserve">
Input your department unit identification numbers in the drop down list worksheet</t>
        </r>
      </text>
    </comment>
    <comment ref="H6" authorId="0" shapeId="0" xr:uid="{A993AF64-6ED2-475F-84B5-9EA388CA72EB}">
      <text>
        <r>
          <rPr>
            <sz val="9"/>
            <color indexed="81"/>
            <rFont val="Tahoma"/>
            <family val="2"/>
          </rPr>
          <t xml:space="preserve">
Input the Cities to which you respond to in the drop down list worksheet</t>
        </r>
      </text>
    </comment>
    <comment ref="I6" authorId="0" shapeId="0" xr:uid="{4277901D-F431-4761-AE08-38F93818FA32}">
      <text>
        <r>
          <rPr>
            <sz val="9"/>
            <color indexed="81"/>
            <rFont val="Tahoma"/>
            <family val="2"/>
          </rPr>
          <t xml:space="preserve">
Input the Facilites to which you transport to in the drop down list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BCEMS CQI</author>
  </authors>
  <commentList>
    <comment ref="Y6" authorId="0" shapeId="0" xr:uid="{D3FEEF02-E9F9-4C75-98CA-E608B89E3930}">
      <text>
        <r>
          <rPr>
            <b/>
            <sz val="9"/>
            <color indexed="81"/>
            <rFont val="Tahoma"/>
            <family val="2"/>
          </rPr>
          <t xml:space="preserve">This filter list must be update once you have have a positive case you come into contact with. Select the Hour-Glass in the next cell and select mark sure to un check all the items except for the Positive. </t>
        </r>
        <r>
          <rPr>
            <sz val="9"/>
            <color indexed="81"/>
            <rFont val="Tahoma"/>
            <family val="2"/>
          </rPr>
          <t xml:space="preserve">
</t>
        </r>
      </text>
    </comment>
  </commentList>
</comments>
</file>

<file path=xl/sharedStrings.xml><?xml version="1.0" encoding="utf-8"?>
<sst xmlns="http://schemas.openxmlformats.org/spreadsheetml/2006/main" count="257" uniqueCount="120">
  <si>
    <t xml:space="preserve">Total </t>
  </si>
  <si>
    <t>Chest Pain, Other (Non-Cardiac)</t>
  </si>
  <si>
    <t>Fever</t>
  </si>
  <si>
    <t>Headache</t>
  </si>
  <si>
    <t>Influenza</t>
  </si>
  <si>
    <t>Malaise</t>
  </si>
  <si>
    <t>Respiratory Disorder</t>
  </si>
  <si>
    <t>Respiratory Distress</t>
  </si>
  <si>
    <t>Respiratory Failure</t>
  </si>
  <si>
    <t xml:space="preserve">Unspecified Infectious Disease </t>
  </si>
  <si>
    <t xml:space="preserve">List of Primary Impressions </t>
  </si>
  <si>
    <t xml:space="preserve">Calls Per Year </t>
  </si>
  <si>
    <t xml:space="preserve">Ave. Per Day </t>
  </si>
  <si>
    <t>Increased By 50%</t>
  </si>
  <si>
    <t>Increased by 75%</t>
  </si>
  <si>
    <t>Average</t>
  </si>
  <si>
    <t>Increased by 100%</t>
  </si>
  <si>
    <t>Increased by 150%</t>
  </si>
  <si>
    <t>Increased By 175%</t>
  </si>
  <si>
    <t>Incresed by 200%</t>
  </si>
  <si>
    <t xml:space="preserve">Crew Members Involved </t>
  </si>
  <si>
    <t>Disposible Gown</t>
  </si>
  <si>
    <t xml:space="preserve">N95 Mask </t>
  </si>
  <si>
    <t>Gloves</t>
  </si>
  <si>
    <t xml:space="preserve">Prep Bay Disposible Supplies  </t>
  </si>
  <si>
    <t xml:space="preserve">Total Disposible Prep Bags Used Per Day </t>
  </si>
  <si>
    <t>x 1</t>
  </si>
  <si>
    <t xml:space="preserve">x 2 sets </t>
  </si>
  <si>
    <t xml:space="preserve">Non Disposible Supplies </t>
  </si>
  <si>
    <t xml:space="preserve">Safety Glasses </t>
  </si>
  <si>
    <t xml:space="preserve">Date of Transaction </t>
  </si>
  <si>
    <t xml:space="preserve">Purchase Order </t>
  </si>
  <si>
    <t xml:space="preserve">Vendor </t>
  </si>
  <si>
    <t>Item</t>
  </si>
  <si>
    <t>Qty</t>
  </si>
  <si>
    <t>Cost Each</t>
  </si>
  <si>
    <t xml:space="preserve">Total Cost </t>
  </si>
  <si>
    <t>N/A</t>
  </si>
  <si>
    <t>Run #</t>
  </si>
  <si>
    <t>Address</t>
  </si>
  <si>
    <t xml:space="preserve">Transport Location </t>
  </si>
  <si>
    <t xml:space="preserve">Results </t>
  </si>
  <si>
    <t xml:space="preserve">No </t>
  </si>
  <si>
    <t xml:space="preserve">PPE Used </t>
  </si>
  <si>
    <t xml:space="preserve">Yes </t>
  </si>
  <si>
    <t xml:space="preserve">Negative </t>
  </si>
  <si>
    <t>None</t>
  </si>
  <si>
    <t>Full PPE/Surgical Mask</t>
  </si>
  <si>
    <t>Partial PPE/Surgical Mask</t>
  </si>
  <si>
    <t>Partial PPE/N95</t>
  </si>
  <si>
    <t>Full PPE/N95</t>
  </si>
  <si>
    <t>Full PPE/Surgical Mask After Pt contact</t>
  </si>
  <si>
    <t>Full PPE/N95 After Pt contact</t>
  </si>
  <si>
    <t>Positive</t>
  </si>
  <si>
    <t xml:space="preserve">Crew Members </t>
  </si>
  <si>
    <t xml:space="preserve">COVID-19 Test </t>
  </si>
  <si>
    <t>Decon Unit</t>
  </si>
  <si>
    <t>Medic Unit</t>
  </si>
  <si>
    <t xml:space="preserve">Surgical/NRB Mask on Patient </t>
  </si>
  <si>
    <t xml:space="preserve">Patient Name </t>
  </si>
  <si>
    <t>Patient DOB</t>
  </si>
  <si>
    <t xml:space="preserve">DOS </t>
  </si>
  <si>
    <t xml:space="preserve">City </t>
  </si>
  <si>
    <t>Crew Contacted with Results</t>
  </si>
  <si>
    <t xml:space="preserve">Donator </t>
  </si>
  <si>
    <t xml:space="preserve">Qty </t>
  </si>
  <si>
    <t>Items</t>
  </si>
  <si>
    <t>Grand Total</t>
  </si>
  <si>
    <t>Count of Medic Unit</t>
  </si>
  <si>
    <t xml:space="preserve">Count of City </t>
  </si>
  <si>
    <t>(All)</t>
  </si>
  <si>
    <t xml:space="preserve">Count of PPE Used </t>
  </si>
  <si>
    <t>Column Labels</t>
  </si>
  <si>
    <t xml:space="preserve">Count of Transport Location </t>
  </si>
  <si>
    <t>Count of Decon Unit</t>
  </si>
  <si>
    <t xml:space="preserve">Count of COVID-19 Test </t>
  </si>
  <si>
    <t xml:space="preserve">Count of Results </t>
  </si>
  <si>
    <t>Date</t>
  </si>
  <si>
    <t xml:space="preserve">Count of Transports </t>
  </si>
  <si>
    <t>Total Count Of PUI's</t>
  </si>
  <si>
    <t>Total Count of COVID-19 Negative Tests</t>
  </si>
  <si>
    <t xml:space="preserve">COVID Testing  </t>
  </si>
  <si>
    <t>Total Count of COVID-19 Positive Tests</t>
  </si>
  <si>
    <t>Location</t>
  </si>
  <si>
    <t>Cities</t>
  </si>
  <si>
    <t>Medic Units</t>
  </si>
  <si>
    <t xml:space="preserve">Sum of Total Cost </t>
  </si>
  <si>
    <t>PPE</t>
  </si>
  <si>
    <t>Hospitals</t>
  </si>
  <si>
    <t>Towanda</t>
  </si>
  <si>
    <t>SBA</t>
  </si>
  <si>
    <t>El Dorado</t>
  </si>
  <si>
    <t>Andover</t>
  </si>
  <si>
    <t>KMC</t>
  </si>
  <si>
    <t>WMC</t>
  </si>
  <si>
    <t>VCSF</t>
  </si>
  <si>
    <t>Augusta</t>
  </si>
  <si>
    <t xml:space="preserve">Fit Test Solution </t>
  </si>
  <si>
    <t xml:space="preserve">Fit Test Hood </t>
  </si>
  <si>
    <t>Safety Glasses</t>
  </si>
  <si>
    <t>Pink Safety Glasses</t>
  </si>
  <si>
    <t>Thermometer (Fever Watchers)</t>
  </si>
  <si>
    <t>Pre-lableled Spray Bottles</t>
  </si>
  <si>
    <t>Spifire Cleaner/Defreaser</t>
  </si>
  <si>
    <t>1-minute wipes</t>
  </si>
  <si>
    <t>28-Feb</t>
  </si>
  <si>
    <t>2-Mar</t>
  </si>
  <si>
    <t>3-Mar</t>
  </si>
  <si>
    <t>9-Mar</t>
  </si>
  <si>
    <t xml:space="preserve">Count of All PUI Encounter by Date </t>
  </si>
  <si>
    <t xml:space="preserve">Count of Incidents By City </t>
  </si>
  <si>
    <t xml:space="preserve">Count of Incident BY Medic Unit </t>
  </si>
  <si>
    <t>Count of PPE Used By Date</t>
  </si>
  <si>
    <t>Count of Incidents By Unit</t>
  </si>
  <si>
    <t>Supply Expenditures</t>
  </si>
  <si>
    <t xml:space="preserve">Types of PPE Used </t>
  </si>
  <si>
    <t>Medic Unit Decontamination</t>
  </si>
  <si>
    <t>Total Count of PUI"s</t>
  </si>
  <si>
    <t>Total Count of COVID-19 Tests Completed</t>
  </si>
  <si>
    <t>Total Count of COVID-19 Negatie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</si>
</sst>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7" x14ac:knownFonts="1">
    <font>
      <sz val="11"/>
      <color theme="1"/>
      <name val="Calibri"/>
      <family val="2"/>
      <scheme val="minor"/>
    </font>
    <font>
      <sz val="11"/>
      <color theme="1"/>
      <name val="Calibri"/>
      <family val="2"/>
      <scheme val="minor"/>
    </font>
    <font>
      <sz val="8"/>
      <name val="Calibri"/>
      <family val="2"/>
      <scheme val="minor"/>
    </font>
    <font>
      <sz val="20"/>
      <color theme="1"/>
      <name val="Calibri"/>
      <family val="2"/>
      <scheme val="minor"/>
    </font>
    <font>
      <sz val="9"/>
      <color indexed="81"/>
      <name val="Tahoma"/>
      <family val="2"/>
    </font>
    <font>
      <b/>
      <sz val="11"/>
      <color theme="1"/>
      <name val="Calibri"/>
      <family val="2"/>
      <scheme val="minor"/>
    </font>
    <font>
      <b/>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5" tint="0.79998168889431442"/>
        <bgColor indexed="64"/>
      </patternFill>
    </fill>
  </fills>
  <borders count="4">
    <border>
      <left/>
      <right/>
      <top/>
      <bottom/>
      <diagonal/>
    </border>
    <border>
      <left/>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0" fillId="0" borderId="1" xfId="0" applyBorder="1"/>
    <xf numFmtId="1"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2" borderId="0" xfId="0" applyFill="1"/>
    <xf numFmtId="1" fontId="0" fillId="2" borderId="0" xfId="0" applyNumberFormat="1" applyFill="1" applyAlignment="1">
      <alignment horizontal="center"/>
    </xf>
    <xf numFmtId="0" fontId="0" fillId="0" borderId="0" xfId="0" applyAlignment="1">
      <alignment wrapText="1"/>
    </xf>
    <xf numFmtId="0" fontId="0" fillId="0" borderId="0" xfId="0" applyFill="1" applyBorder="1"/>
    <xf numFmtId="0" fontId="0" fillId="0" borderId="2" xfId="0" applyBorder="1" applyAlignment="1">
      <alignment wrapText="1"/>
    </xf>
    <xf numFmtId="0" fontId="0" fillId="0" borderId="2" xfId="0" applyBorder="1" applyAlignment="1">
      <alignment horizontal="center" wrapText="1"/>
    </xf>
    <xf numFmtId="0" fontId="0" fillId="0" borderId="0" xfId="0" applyBorder="1" applyAlignment="1">
      <alignment wrapText="1"/>
    </xf>
    <xf numFmtId="0" fontId="0" fillId="0" borderId="2" xfId="0" applyBorder="1" applyAlignment="1">
      <alignment horizontal="left"/>
    </xf>
    <xf numFmtId="0" fontId="0" fillId="0" borderId="2" xfId="0" applyBorder="1"/>
    <xf numFmtId="0" fontId="0" fillId="0" borderId="2" xfId="0" applyBorder="1" applyAlignment="1">
      <alignment horizontal="center"/>
    </xf>
    <xf numFmtId="14" fontId="0" fillId="0" borderId="0" xfId="0" applyNumberFormat="1" applyAlignment="1">
      <alignment horizontal="left"/>
    </xf>
    <xf numFmtId="14" fontId="0" fillId="0" borderId="0" xfId="0" applyNumberFormat="1"/>
    <xf numFmtId="44" fontId="0" fillId="0" borderId="0" xfId="1" applyFont="1" applyAlignment="1">
      <alignment horizontal="center"/>
    </xf>
    <xf numFmtId="44" fontId="0" fillId="0" borderId="3" xfId="0" applyNumberFormat="1" applyBorder="1"/>
    <xf numFmtId="0" fontId="0" fillId="0" borderId="0" xfId="0" applyAlignment="1">
      <alignment horizontal="left"/>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0" borderId="0" xfId="0" applyNumberFormat="1" applyAlignment="1">
      <alignment horizontal="center"/>
    </xf>
    <xf numFmtId="0" fontId="0" fillId="0" borderId="0" xfId="0" applyFill="1" applyAlignment="1">
      <alignment horizontal="center"/>
    </xf>
    <xf numFmtId="0" fontId="0" fillId="0" borderId="0" xfId="0" applyFill="1"/>
    <xf numFmtId="0" fontId="0" fillId="0" borderId="0" xfId="0" pivotButton="1"/>
    <xf numFmtId="0" fontId="0" fillId="0" borderId="0" xfId="0" applyNumberFormat="1"/>
    <xf numFmtId="8" fontId="0" fillId="0" borderId="0" xfId="0" applyNumberFormat="1" applyAlignment="1">
      <alignment horizontal="center"/>
    </xf>
    <xf numFmtId="0" fontId="3" fillId="0" borderId="0" xfId="0" applyFont="1" applyAlignment="1"/>
    <xf numFmtId="0" fontId="3" fillId="0" borderId="0" xfId="0" applyFont="1" applyFill="1" applyAlignment="1"/>
    <xf numFmtId="0" fontId="0" fillId="7" borderId="0" xfId="0" applyFill="1" applyAlignment="1">
      <alignment horizontal="center"/>
    </xf>
    <xf numFmtId="0" fontId="0" fillId="0" borderId="1" xfId="0" applyBorder="1" applyAlignment="1">
      <alignment horizontal="left"/>
    </xf>
    <xf numFmtId="0" fontId="0" fillId="0" borderId="1" xfId="0" applyBorder="1" applyAlignment="1">
      <alignment horizontal="center"/>
    </xf>
    <xf numFmtId="44" fontId="0" fillId="0" borderId="0" xfId="0" applyNumberFormat="1"/>
    <xf numFmtId="0" fontId="5" fillId="0" borderId="0" xfId="0" applyFont="1"/>
    <xf numFmtId="0" fontId="3" fillId="0" borderId="0" xfId="0" applyFont="1" applyAlignment="1">
      <alignment horizontal="center"/>
    </xf>
    <xf numFmtId="0" fontId="3" fillId="4" borderId="0" xfId="0" applyFont="1" applyFill="1" applyAlignment="1">
      <alignment horizontal="center"/>
    </xf>
    <xf numFmtId="0" fontId="3" fillId="3" borderId="0" xfId="0" applyFont="1" applyFill="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0" fontId="0" fillId="0" borderId="1" xfId="0" applyBorder="1" applyAlignment="1">
      <alignment horizontal="center" wrapText="1"/>
    </xf>
  </cellXfs>
  <cellStyles count="2">
    <cellStyle name="Currency" xfId="1" builtinId="4"/>
    <cellStyle name="Normal" xfId="0" builtinId="0"/>
  </cellStyles>
  <dxfs count="7">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[Template of COVID-19 All Data.xlsx]Pivot Table Data!PivotTable9</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a:t>
            </a:r>
            <a:r>
              <a:rPr lang="en-US" baseline="0"/>
              <a:t> of Incidents </a:t>
            </a:r>
            <a:r>
              <a:rPr lang="en-US"/>
              <a:t>By Unit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 Data'!$C$8</c:f>
              <c:strCache>
                <c:ptCount val="1"/>
                <c:pt idx="0">
                  <c:v>Total</c:v>
                </c:pt>
              </c:strCache>
            </c:strRef>
          </c:tx>
          <c:spPr>
            <a:solidFill>
              <a:schemeClr val="accent1"/>
            </a:solidFill>
            <a:ln>
              <a:noFill/>
            </a:ln>
            <a:effectLst/>
          </c:spPr>
          <c:invertIfNegative val="0"/>
          <c:cat>
            <c:strRef>
              <c:f>'Pivot Table Data'!$B$9:$B$13</c:f>
              <c:strCache>
                <c:ptCount val="4"/>
                <c:pt idx="0">
                  <c:v>10</c:v>
                </c:pt>
                <c:pt idx="1">
                  <c:v>11</c:v>
                </c:pt>
                <c:pt idx="2">
                  <c:v>20</c:v>
                </c:pt>
                <c:pt idx="3">
                  <c:v>30</c:v>
                </c:pt>
              </c:strCache>
            </c:strRef>
          </c:cat>
          <c:val>
            <c:numRef>
              <c:f>'Pivot Table Data'!$C$9:$C$13</c:f>
              <c:numCache>
                <c:formatCode>General</c:formatCode>
                <c:ptCount val="4"/>
                <c:pt idx="0">
                  <c:v>5</c:v>
                </c:pt>
                <c:pt idx="1">
                  <c:v>3</c:v>
                </c:pt>
                <c:pt idx="2">
                  <c:v>1</c:v>
                </c:pt>
                <c:pt idx="3">
                  <c:v>4</c:v>
                </c:pt>
              </c:numCache>
            </c:numRef>
          </c:val>
          <c:extLst>
            <c:ext xmlns:c16="http://schemas.microsoft.com/office/drawing/2014/chart" uri="{C3380CC4-5D6E-409C-BE32-E72D297353CC}">
              <c16:uniqueId val="{00000000-5F06-4484-872F-12C86AD7AD0C}"/>
            </c:ext>
          </c:extLst>
        </c:ser>
        <c:dLbls>
          <c:showLegendKey val="0"/>
          <c:showVal val="0"/>
          <c:showCatName val="0"/>
          <c:showSerName val="0"/>
          <c:showPercent val="0"/>
          <c:showBubbleSize val="0"/>
        </c:dLbls>
        <c:gapWidth val="219"/>
        <c:overlap val="-27"/>
        <c:axId val="475833768"/>
        <c:axId val="475834096"/>
      </c:barChart>
      <c:catAx>
        <c:axId val="475833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Medic Unit Call Sign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34096"/>
        <c:crosses val="autoZero"/>
        <c:auto val="1"/>
        <c:lblAlgn val="ctr"/>
        <c:lblOffset val="100"/>
        <c:noMultiLvlLbl val="0"/>
      </c:catAx>
      <c:valAx>
        <c:axId val="475834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Incidents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33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[Template of COVID-19 All Data.xlsx]Pivot Table Data!PivotTable11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Types of PPE Used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 Data'!$C$31:$C$32</c:f>
              <c:strCache>
                <c:ptCount val="1"/>
                <c:pt idx="0">
                  <c:v>Full PPE/N95</c:v>
                </c:pt>
              </c:strCache>
            </c:strRef>
          </c:tx>
          <c:spPr>
            <a:solidFill>
              <a:schemeClr val="accent1"/>
            </a:solidFill>
            <a:ln>
              <a:noFill/>
            </a:ln>
            <a:effectLst/>
          </c:spPr>
          <c:invertIfNegative val="0"/>
          <c:cat>
            <c:strRef>
              <c:f>'Pivot Table Data'!$B$33</c:f>
              <c:strCache>
                <c:ptCount val="1"/>
                <c:pt idx="0">
                  <c:v>Total</c:v>
                </c:pt>
              </c:strCache>
            </c:strRef>
          </c:cat>
          <c:val>
            <c:numRef>
              <c:f>'Pivot Table Data'!$C$33</c:f>
              <c:numCache>
                <c:formatCode>General</c:formatCode>
                <c:ptCount val="1"/>
                <c:pt idx="0">
                  <c:v>6</c:v>
                </c:pt>
              </c:numCache>
            </c:numRef>
          </c:val>
          <c:extLst>
            <c:ext xmlns:c16="http://schemas.microsoft.com/office/drawing/2014/chart" uri="{C3380CC4-5D6E-409C-BE32-E72D297353CC}">
              <c16:uniqueId val="{0000000A-B1DB-4557-B170-537621C3FAE4}"/>
            </c:ext>
          </c:extLst>
        </c:ser>
        <c:ser>
          <c:idx val="1"/>
          <c:order val="1"/>
          <c:tx>
            <c:strRef>
              <c:f>'Pivot Table Data'!$D$31:$D$32</c:f>
              <c:strCache>
                <c:ptCount val="1"/>
                <c:pt idx="0">
                  <c:v>Full PPE/N95 After Pt contact</c:v>
                </c:pt>
              </c:strCache>
            </c:strRef>
          </c:tx>
          <c:spPr>
            <a:solidFill>
              <a:schemeClr val="accent2"/>
            </a:solidFill>
            <a:ln>
              <a:noFill/>
            </a:ln>
            <a:effectLst/>
          </c:spPr>
          <c:invertIfNegative val="0"/>
          <c:cat>
            <c:strRef>
              <c:f>'Pivot Table Data'!$B$33</c:f>
              <c:strCache>
                <c:ptCount val="1"/>
                <c:pt idx="0">
                  <c:v>Total</c:v>
                </c:pt>
              </c:strCache>
            </c:strRef>
          </c:cat>
          <c:val>
            <c:numRef>
              <c:f>'Pivot Table Data'!$D$33</c:f>
              <c:numCache>
                <c:formatCode>General</c:formatCode>
                <c:ptCount val="1"/>
                <c:pt idx="0">
                  <c:v>3</c:v>
                </c:pt>
              </c:numCache>
            </c:numRef>
          </c:val>
          <c:extLst>
            <c:ext xmlns:c16="http://schemas.microsoft.com/office/drawing/2014/chart" uri="{C3380CC4-5D6E-409C-BE32-E72D297353CC}">
              <c16:uniqueId val="{00000000-D79D-4A1E-A6AF-7A744E621AC6}"/>
            </c:ext>
          </c:extLst>
        </c:ser>
        <c:ser>
          <c:idx val="2"/>
          <c:order val="2"/>
          <c:tx>
            <c:strRef>
              <c:f>'Pivot Table Data'!$E$31:$E$32</c:f>
              <c:strCache>
                <c:ptCount val="1"/>
                <c:pt idx="0">
                  <c:v>None</c:v>
                </c:pt>
              </c:strCache>
            </c:strRef>
          </c:tx>
          <c:spPr>
            <a:solidFill>
              <a:schemeClr val="accent3"/>
            </a:solidFill>
            <a:ln>
              <a:noFill/>
            </a:ln>
            <a:effectLst/>
          </c:spPr>
          <c:invertIfNegative val="0"/>
          <c:cat>
            <c:strRef>
              <c:f>'Pivot Table Data'!$B$33</c:f>
              <c:strCache>
                <c:ptCount val="1"/>
                <c:pt idx="0">
                  <c:v>Total</c:v>
                </c:pt>
              </c:strCache>
            </c:strRef>
          </c:cat>
          <c:val>
            <c:numRef>
              <c:f>'Pivot Table Data'!$E$33</c:f>
              <c:numCache>
                <c:formatCode>General</c:formatCode>
                <c:ptCount val="1"/>
                <c:pt idx="0">
                  <c:v>1</c:v>
                </c:pt>
              </c:numCache>
            </c:numRef>
          </c:val>
          <c:extLst>
            <c:ext xmlns:c16="http://schemas.microsoft.com/office/drawing/2014/chart" uri="{C3380CC4-5D6E-409C-BE32-E72D297353CC}">
              <c16:uniqueId val="{00000001-D79D-4A1E-A6AF-7A744E621AC6}"/>
            </c:ext>
          </c:extLst>
        </c:ser>
        <c:ser>
          <c:idx val="3"/>
          <c:order val="3"/>
          <c:tx>
            <c:strRef>
              <c:f>'Pivot Table Data'!$F$31:$F$32</c:f>
              <c:strCache>
                <c:ptCount val="1"/>
                <c:pt idx="0">
                  <c:v>Partial PPE/N95</c:v>
                </c:pt>
              </c:strCache>
            </c:strRef>
          </c:tx>
          <c:spPr>
            <a:solidFill>
              <a:schemeClr val="accent4"/>
            </a:solidFill>
            <a:ln>
              <a:noFill/>
            </a:ln>
            <a:effectLst/>
          </c:spPr>
          <c:invertIfNegative val="0"/>
          <c:cat>
            <c:strRef>
              <c:f>'Pivot Table Data'!$B$33</c:f>
              <c:strCache>
                <c:ptCount val="1"/>
                <c:pt idx="0">
                  <c:v>Total</c:v>
                </c:pt>
              </c:strCache>
            </c:strRef>
          </c:cat>
          <c:val>
            <c:numRef>
              <c:f>'Pivot Table Data'!$F$33</c:f>
              <c:numCache>
                <c:formatCode>General</c:formatCode>
                <c:ptCount val="1"/>
                <c:pt idx="0">
                  <c:v>1</c:v>
                </c:pt>
              </c:numCache>
            </c:numRef>
          </c:val>
          <c:extLst>
            <c:ext xmlns:c16="http://schemas.microsoft.com/office/drawing/2014/chart" uri="{C3380CC4-5D6E-409C-BE32-E72D297353CC}">
              <c16:uniqueId val="{00000002-D79D-4A1E-A6AF-7A744E621AC6}"/>
            </c:ext>
          </c:extLst>
        </c:ser>
        <c:ser>
          <c:idx val="4"/>
          <c:order val="4"/>
          <c:tx>
            <c:strRef>
              <c:f>'Pivot Table Data'!$G$31:$G$32</c:f>
              <c:strCache>
                <c:ptCount val="1"/>
                <c:pt idx="0">
                  <c:v>Partial PPE/Surgical Mask</c:v>
                </c:pt>
              </c:strCache>
            </c:strRef>
          </c:tx>
          <c:spPr>
            <a:solidFill>
              <a:schemeClr val="accent5"/>
            </a:solidFill>
            <a:ln>
              <a:noFill/>
            </a:ln>
            <a:effectLst/>
          </c:spPr>
          <c:invertIfNegative val="0"/>
          <c:cat>
            <c:strRef>
              <c:f>'Pivot Table Data'!$B$33</c:f>
              <c:strCache>
                <c:ptCount val="1"/>
                <c:pt idx="0">
                  <c:v>Total</c:v>
                </c:pt>
              </c:strCache>
            </c:strRef>
          </c:cat>
          <c:val>
            <c:numRef>
              <c:f>'Pivot Table Data'!$G$33</c:f>
              <c:numCache>
                <c:formatCode>General</c:formatCode>
                <c:ptCount val="1"/>
                <c:pt idx="0">
                  <c:v>2</c:v>
                </c:pt>
              </c:numCache>
            </c:numRef>
          </c:val>
          <c:extLst>
            <c:ext xmlns:c16="http://schemas.microsoft.com/office/drawing/2014/chart" uri="{C3380CC4-5D6E-409C-BE32-E72D297353CC}">
              <c16:uniqueId val="{00000003-D79D-4A1E-A6AF-7A744E621AC6}"/>
            </c:ext>
          </c:extLst>
        </c:ser>
        <c:dLbls>
          <c:showLegendKey val="0"/>
          <c:showVal val="0"/>
          <c:showCatName val="0"/>
          <c:showSerName val="0"/>
          <c:showPercent val="0"/>
          <c:showBubbleSize val="0"/>
        </c:dLbls>
        <c:gapWidth val="219"/>
        <c:overlap val="-27"/>
        <c:axId val="478175800"/>
        <c:axId val="478173176"/>
      </c:barChart>
      <c:catAx>
        <c:axId val="478175800"/>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Type of PPe Used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478173176"/>
        <c:crosses val="autoZero"/>
        <c:auto val="1"/>
        <c:lblAlgn val="ctr"/>
        <c:lblOffset val="100"/>
        <c:noMultiLvlLbl val="0"/>
      </c:catAx>
      <c:valAx>
        <c:axId val="478173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Uses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175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[Template of COVID-19 All Data.xlsx]Pivot Table Data!PivotTable12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Transports By Destination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 Data'!$G$38</c:f>
              <c:strCache>
                <c:ptCount val="1"/>
                <c:pt idx="0">
                  <c:v>Total</c:v>
                </c:pt>
              </c:strCache>
            </c:strRef>
          </c:tx>
          <c:spPr>
            <a:solidFill>
              <a:schemeClr val="accent1"/>
            </a:solidFill>
            <a:ln>
              <a:noFill/>
            </a:ln>
            <a:effectLst/>
          </c:spPr>
          <c:invertIfNegative val="0"/>
          <c:cat>
            <c:strRef>
              <c:f>'Pivot Table Data'!$F$39:$F$43</c:f>
              <c:strCache>
                <c:ptCount val="4"/>
                <c:pt idx="0">
                  <c:v>KMC</c:v>
                </c:pt>
                <c:pt idx="1">
                  <c:v>SBA</c:v>
                </c:pt>
                <c:pt idx="2">
                  <c:v>VCSF</c:v>
                </c:pt>
                <c:pt idx="3">
                  <c:v>WMC</c:v>
                </c:pt>
              </c:strCache>
            </c:strRef>
          </c:cat>
          <c:val>
            <c:numRef>
              <c:f>'Pivot Table Data'!$G$39:$G$43</c:f>
              <c:numCache>
                <c:formatCode>General</c:formatCode>
                <c:ptCount val="4"/>
                <c:pt idx="0">
                  <c:v>3</c:v>
                </c:pt>
                <c:pt idx="1">
                  <c:v>6</c:v>
                </c:pt>
                <c:pt idx="2">
                  <c:v>1</c:v>
                </c:pt>
                <c:pt idx="3">
                  <c:v>3</c:v>
                </c:pt>
              </c:numCache>
            </c:numRef>
          </c:val>
          <c:extLst>
            <c:ext xmlns:c16="http://schemas.microsoft.com/office/drawing/2014/chart" uri="{C3380CC4-5D6E-409C-BE32-E72D297353CC}">
              <c16:uniqueId val="{00000000-9454-47D8-AF5A-F22D8E82A25F}"/>
            </c:ext>
          </c:extLst>
        </c:ser>
        <c:dLbls>
          <c:showLegendKey val="0"/>
          <c:showVal val="0"/>
          <c:showCatName val="0"/>
          <c:showSerName val="0"/>
          <c:showPercent val="0"/>
          <c:showBubbleSize val="0"/>
        </c:dLbls>
        <c:gapWidth val="219"/>
        <c:overlap val="-27"/>
        <c:axId val="679748400"/>
        <c:axId val="679746104"/>
      </c:barChart>
      <c:catAx>
        <c:axId val="679748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Desitnation Name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746104"/>
        <c:crosses val="autoZero"/>
        <c:auto val="1"/>
        <c:lblAlgn val="ctr"/>
        <c:lblOffset val="100"/>
        <c:noMultiLvlLbl val="0"/>
      </c:catAx>
      <c:valAx>
        <c:axId val="679746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Incidents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748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[Template of COVID-19 All Data.xlsx]Pivot Table Data!PivotTable1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Medic Unit Decontamination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 Data'!$C$17</c:f>
              <c:strCache>
                <c:ptCount val="1"/>
                <c:pt idx="0">
                  <c:v>Total</c:v>
                </c:pt>
              </c:strCache>
            </c:strRef>
          </c:tx>
          <c:spPr>
            <a:solidFill>
              <a:schemeClr val="accent1"/>
            </a:solidFill>
            <a:ln>
              <a:noFill/>
            </a:ln>
            <a:effectLst/>
          </c:spPr>
          <c:invertIfNegative val="0"/>
          <c:cat>
            <c:strRef>
              <c:f>'Pivot Table Data'!$B$18:$B$22</c:f>
              <c:strCache>
                <c:ptCount val="4"/>
                <c:pt idx="0">
                  <c:v>10</c:v>
                </c:pt>
                <c:pt idx="1">
                  <c:v>11</c:v>
                </c:pt>
                <c:pt idx="2">
                  <c:v>20</c:v>
                </c:pt>
                <c:pt idx="3">
                  <c:v>30</c:v>
                </c:pt>
              </c:strCache>
            </c:strRef>
          </c:cat>
          <c:val>
            <c:numRef>
              <c:f>'Pivot Table Data'!$C$18:$C$22</c:f>
              <c:numCache>
                <c:formatCode>General</c:formatCode>
                <c:ptCount val="4"/>
                <c:pt idx="0">
                  <c:v>5</c:v>
                </c:pt>
                <c:pt idx="1">
                  <c:v>3</c:v>
                </c:pt>
                <c:pt idx="2">
                  <c:v>1</c:v>
                </c:pt>
                <c:pt idx="3">
                  <c:v>4</c:v>
                </c:pt>
              </c:numCache>
            </c:numRef>
          </c:val>
          <c:extLst>
            <c:ext xmlns:c16="http://schemas.microsoft.com/office/drawing/2014/chart" uri="{C3380CC4-5D6E-409C-BE32-E72D297353CC}">
              <c16:uniqueId val="{00000000-40AE-46CD-875B-572D2CEF537E}"/>
            </c:ext>
          </c:extLst>
        </c:ser>
        <c:dLbls>
          <c:showLegendKey val="0"/>
          <c:showVal val="0"/>
          <c:showCatName val="0"/>
          <c:showSerName val="0"/>
          <c:showPercent val="0"/>
          <c:showBubbleSize val="0"/>
        </c:dLbls>
        <c:gapWidth val="219"/>
        <c:overlap val="-27"/>
        <c:axId val="695444464"/>
        <c:axId val="695443152"/>
      </c:barChart>
      <c:catAx>
        <c:axId val="695444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Medic Unit Call Sign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443152"/>
        <c:crosses val="autoZero"/>
        <c:auto val="1"/>
        <c:lblAlgn val="ctr"/>
        <c:lblOffset val="100"/>
        <c:noMultiLvlLbl val="0"/>
      </c:catAx>
      <c:valAx>
        <c:axId val="695443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Incidents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444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[Template of COVID-19 All Data.xlsx]Pivot Table Data!PivotTable5</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All PUI Encounter by Date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243525503368023E-2"/>
          <c:y val="0.11213907785336356"/>
          <c:w val="0.94901773641931109"/>
          <c:h val="0.72035281304122689"/>
        </c:manualLayout>
      </c:layout>
      <c:lineChart>
        <c:grouping val="stacked"/>
        <c:varyColors val="0"/>
        <c:ser>
          <c:idx val="0"/>
          <c:order val="0"/>
          <c:tx>
            <c:strRef>
              <c:f>'Pivot Table Data'!$K$6</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'Pivot Table Data'!$J$7:$J$15</c:f>
              <c:strCache>
                <c:ptCount val="8"/>
                <c:pt idx="0">
                  <c:v>3/13/2020</c:v>
                </c:pt>
                <c:pt idx="1">
                  <c:v>3/14/2020</c:v>
                </c:pt>
                <c:pt idx="2">
                  <c:v>3/16/2020</c:v>
                </c:pt>
                <c:pt idx="3">
                  <c:v>3/19/2020</c:v>
                </c:pt>
                <c:pt idx="4">
                  <c:v>3/21/2020</c:v>
                </c:pt>
                <c:pt idx="5">
                  <c:v>3/22/2020</c:v>
                </c:pt>
                <c:pt idx="6">
                  <c:v>3/23/2020</c:v>
                </c:pt>
                <c:pt idx="7">
                  <c:v>3/24/2020</c:v>
                </c:pt>
              </c:strCache>
            </c:strRef>
          </c:cat>
          <c:val>
            <c:numRef>
              <c:f>'Pivot Table Data'!$K$7:$K$15</c:f>
              <c:numCache>
                <c:formatCode>General</c:formatCode>
                <c:ptCount val="8"/>
                <c:pt idx="0">
                  <c:v>1</c:v>
                </c:pt>
                <c:pt idx="1">
                  <c:v>1</c:v>
                </c:pt>
                <c:pt idx="2">
                  <c:v>3</c:v>
                </c:pt>
                <c:pt idx="3">
                  <c:v>1</c:v>
                </c:pt>
                <c:pt idx="4">
                  <c:v>1</c:v>
                </c:pt>
                <c:pt idx="5">
                  <c:v>3</c:v>
                </c:pt>
                <c:pt idx="6">
                  <c:v>1</c:v>
                </c:pt>
                <c:pt idx="7">
                  <c:v>2</c:v>
                </c:pt>
              </c:numCache>
            </c:numRef>
          </c:val>
          <c:smooth val="0"/>
          <c:extLst>
            <c:ext xmlns:c16="http://schemas.microsoft.com/office/drawing/2014/chart" uri="{C3380CC4-5D6E-409C-BE32-E72D297353CC}">
              <c16:uniqueId val="{00000000-DD17-4969-AC02-148B03E4E54D}"/>
            </c:ext>
          </c:extLst>
        </c:ser>
        <c:dLbls>
          <c:showLegendKey val="0"/>
          <c:showVal val="0"/>
          <c:showCatName val="0"/>
          <c:showSerName val="0"/>
          <c:showPercent val="0"/>
          <c:showBubbleSize val="0"/>
        </c:dLbls>
        <c:marker val="1"/>
        <c:smooth val="0"/>
        <c:axId val="695414616"/>
        <c:axId val="695414944"/>
      </c:lineChart>
      <c:catAx>
        <c:axId val="695414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layout>
            <c:manualLayout>
              <c:xMode val="edge"/>
              <c:yMode val="edge"/>
              <c:x val="0.49187058871527073"/>
              <c:y val="0.923794225721784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414944"/>
        <c:crosses val="autoZero"/>
        <c:auto val="1"/>
        <c:lblAlgn val="ctr"/>
        <c:lblOffset val="100"/>
        <c:noMultiLvlLbl val="0"/>
      </c:catAx>
      <c:valAx>
        <c:axId val="69541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Incidents</a:t>
                </a:r>
              </a:p>
            </c:rich>
          </c:tx>
          <c:layout>
            <c:manualLayout>
              <c:xMode val="edge"/>
              <c:yMode val="edge"/>
              <c:x val="1.2432012432012432E-2"/>
              <c:y val="0.444545146142446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414616"/>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[Template of COVID-19 All Data.xlsx]Pivot Table Data!PivotTable10</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Incidents</a:t>
            </a:r>
            <a:r>
              <a:rPr lang="en-US" baseline="0"/>
              <a:t> By City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tx>
            <c:strRef>
              <c:f>'Pivot Table Data'!$G$8</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'Pivot Table Data'!$F$9:$F$13</c:f>
              <c:strCache>
                <c:ptCount val="4"/>
                <c:pt idx="0">
                  <c:v>Andover</c:v>
                </c:pt>
                <c:pt idx="1">
                  <c:v>Augusta</c:v>
                </c:pt>
                <c:pt idx="2">
                  <c:v>El Dorado</c:v>
                </c:pt>
                <c:pt idx="3">
                  <c:v>Towanda</c:v>
                </c:pt>
              </c:strCache>
            </c:strRef>
          </c:cat>
          <c:val>
            <c:numRef>
              <c:f>'Pivot Table Data'!$G$9:$G$13</c:f>
              <c:numCache>
                <c:formatCode>General</c:formatCode>
                <c:ptCount val="4"/>
                <c:pt idx="0">
                  <c:v>4</c:v>
                </c:pt>
                <c:pt idx="1">
                  <c:v>1</c:v>
                </c:pt>
                <c:pt idx="2">
                  <c:v>7</c:v>
                </c:pt>
                <c:pt idx="3">
                  <c:v>1</c:v>
                </c:pt>
              </c:numCache>
            </c:numRef>
          </c:val>
          <c:smooth val="0"/>
          <c:extLst>
            <c:ext xmlns:c16="http://schemas.microsoft.com/office/drawing/2014/chart" uri="{C3380CC4-5D6E-409C-BE32-E72D297353CC}">
              <c16:uniqueId val="{00000000-67A0-4713-98EF-B20A60591020}"/>
            </c:ext>
          </c:extLst>
        </c:ser>
        <c:dLbls>
          <c:showLegendKey val="0"/>
          <c:showVal val="0"/>
          <c:showCatName val="0"/>
          <c:showSerName val="0"/>
          <c:showPercent val="0"/>
          <c:showBubbleSize val="0"/>
        </c:dLbls>
        <c:marker val="1"/>
        <c:smooth val="0"/>
        <c:axId val="472286608"/>
        <c:axId val="472288904"/>
      </c:lineChart>
      <c:catAx>
        <c:axId val="472286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Cities</a:t>
                </a:r>
              </a:p>
            </c:rich>
          </c:tx>
          <c:layout>
            <c:manualLayout>
              <c:xMode val="edge"/>
              <c:yMode val="edge"/>
              <c:x val="0.48905851403422185"/>
              <c:y val="0.912649868766404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288904"/>
        <c:crosses val="autoZero"/>
        <c:auto val="1"/>
        <c:lblAlgn val="ctr"/>
        <c:lblOffset val="100"/>
        <c:noMultiLvlLbl val="0"/>
      </c:catAx>
      <c:valAx>
        <c:axId val="472288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Incidents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28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[Template of COVID-19 All Data.xlsx]Pivot Table Data!PivotTable4</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Supply Expenditures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 Table Data'!$C$38</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'Pivot Table Data'!$B$39:$B$43</c:f>
              <c:strCache>
                <c:ptCount val="4"/>
                <c:pt idx="0">
                  <c:v>28-Feb</c:v>
                </c:pt>
                <c:pt idx="1">
                  <c:v>2-Mar</c:v>
                </c:pt>
                <c:pt idx="2">
                  <c:v>3-Mar</c:v>
                </c:pt>
                <c:pt idx="3">
                  <c:v>9-Mar</c:v>
                </c:pt>
              </c:strCache>
            </c:strRef>
          </c:cat>
          <c:val>
            <c:numRef>
              <c:f>'Pivot Table Data'!$C$39:$C$43</c:f>
              <c:numCache>
                <c:formatCode>_("$"* #,##0.00_);_("$"* \(#,##0.00\);_("$"* "-"??_);_(@_)</c:formatCode>
                <c:ptCount val="4"/>
                <c:pt idx="0">
                  <c:v>53.78</c:v>
                </c:pt>
                <c:pt idx="1">
                  <c:v>532.94959999999992</c:v>
                </c:pt>
                <c:pt idx="2">
                  <c:v>282.5</c:v>
                </c:pt>
                <c:pt idx="3">
                  <c:v>105.72</c:v>
                </c:pt>
              </c:numCache>
            </c:numRef>
          </c:val>
          <c:smooth val="0"/>
          <c:extLst>
            <c:ext xmlns:c16="http://schemas.microsoft.com/office/drawing/2014/chart" uri="{C3380CC4-5D6E-409C-BE32-E72D297353CC}">
              <c16:uniqueId val="{00000000-9BC7-4786-AC9C-3B74E543416D}"/>
            </c:ext>
          </c:extLst>
        </c:ser>
        <c:dLbls>
          <c:showLegendKey val="0"/>
          <c:showVal val="0"/>
          <c:showCatName val="0"/>
          <c:showSerName val="0"/>
          <c:showPercent val="0"/>
          <c:showBubbleSize val="0"/>
        </c:dLbls>
        <c:marker val="1"/>
        <c:smooth val="0"/>
        <c:axId val="738527688"/>
        <c:axId val="492197176"/>
      </c:lineChart>
      <c:catAx>
        <c:axId val="738527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layout>
            <c:manualLayout>
              <c:xMode val="edge"/>
              <c:yMode val="edge"/>
              <c:x val="0.48981333817422679"/>
              <c:y val="0.91308444653373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197176"/>
        <c:crosses val="autoZero"/>
        <c:auto val="1"/>
        <c:lblAlgn val="ctr"/>
        <c:lblOffset val="100"/>
        <c:noMultiLvlLbl val="0"/>
      </c:catAx>
      <c:valAx>
        <c:axId val="492197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Dollar Amount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5276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[Template of COVID-19 All Data.xlsx]Pivot Table Data!PivotTable2</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PPE Used By Date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 Table Data'!$O$6</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'Pivot Table Data'!$N$7:$N$15</c:f>
              <c:strCache>
                <c:ptCount val="8"/>
                <c:pt idx="0">
                  <c:v>3/13/2020</c:v>
                </c:pt>
                <c:pt idx="1">
                  <c:v>3/14/2020</c:v>
                </c:pt>
                <c:pt idx="2">
                  <c:v>3/16/2020</c:v>
                </c:pt>
                <c:pt idx="3">
                  <c:v>3/19/2020</c:v>
                </c:pt>
                <c:pt idx="4">
                  <c:v>3/21/2020</c:v>
                </c:pt>
                <c:pt idx="5">
                  <c:v>3/22/2020</c:v>
                </c:pt>
                <c:pt idx="6">
                  <c:v>3/23/2020</c:v>
                </c:pt>
                <c:pt idx="7">
                  <c:v>3/24/2020</c:v>
                </c:pt>
              </c:strCache>
            </c:strRef>
          </c:cat>
          <c:val>
            <c:numRef>
              <c:f>'Pivot Table Data'!$O$7:$O$15</c:f>
              <c:numCache>
                <c:formatCode>General</c:formatCode>
                <c:ptCount val="8"/>
                <c:pt idx="0">
                  <c:v>1</c:v>
                </c:pt>
                <c:pt idx="1">
                  <c:v>1</c:v>
                </c:pt>
                <c:pt idx="2">
                  <c:v>3</c:v>
                </c:pt>
                <c:pt idx="3">
                  <c:v>1</c:v>
                </c:pt>
                <c:pt idx="4">
                  <c:v>1</c:v>
                </c:pt>
                <c:pt idx="5">
                  <c:v>3</c:v>
                </c:pt>
                <c:pt idx="6">
                  <c:v>1</c:v>
                </c:pt>
                <c:pt idx="7">
                  <c:v>2</c:v>
                </c:pt>
              </c:numCache>
            </c:numRef>
          </c:val>
          <c:smooth val="0"/>
          <c:extLst>
            <c:ext xmlns:c16="http://schemas.microsoft.com/office/drawing/2014/chart" uri="{C3380CC4-5D6E-409C-BE32-E72D297353CC}">
              <c16:uniqueId val="{00000000-37A1-4D3E-8A96-C7E5E017F862}"/>
            </c:ext>
          </c:extLst>
        </c:ser>
        <c:dLbls>
          <c:showLegendKey val="0"/>
          <c:showVal val="0"/>
          <c:showCatName val="0"/>
          <c:showSerName val="0"/>
          <c:showPercent val="0"/>
          <c:showBubbleSize val="0"/>
        </c:dLbls>
        <c:marker val="1"/>
        <c:smooth val="0"/>
        <c:axId val="624811272"/>
        <c:axId val="624814224"/>
      </c:lineChart>
      <c:catAx>
        <c:axId val="624811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layout>
            <c:manualLayout>
              <c:xMode val="edge"/>
              <c:yMode val="edge"/>
              <c:x val="0.49277235506851969"/>
              <c:y val="0.912867699517610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814224"/>
        <c:crosses val="autoZero"/>
        <c:auto val="1"/>
        <c:lblAlgn val="ctr"/>
        <c:lblOffset val="100"/>
        <c:noMultiLvlLbl val="0"/>
      </c:catAx>
      <c:valAx>
        <c:axId val="624814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PPE Used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811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9525</xdr:colOff>
      <xdr:row>95</xdr:row>
      <xdr:rowOff>190499</xdr:rowOff>
    </xdr:from>
    <xdr:to>
      <xdr:col>8</xdr:col>
      <xdr:colOff>0</xdr:colOff>
      <xdr:row>116</xdr:row>
      <xdr:rowOff>0</xdr:rowOff>
    </xdr:to>
    <xdr:graphicFrame macro="">
      <xdr:nvGraphicFramePr>
        <xdr:cNvPr id="7" name="Chart 6">
          <a:extLst>
            <a:ext uri="{FF2B5EF4-FFF2-40B4-BE49-F238E27FC236}">
              <a16:creationId xmlns:a16="http://schemas.microsoft.com/office/drawing/2014/main" id="{F6811DC2-5624-4D3F-9E15-5FEC2E6C2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657227</xdr:colOff>
      <xdr:row>119</xdr:row>
      <xdr:rowOff>9525</xdr:rowOff>
    </xdr:from>
    <xdr:to>
      <xdr:col>7</xdr:col>
      <xdr:colOff>809626</xdr:colOff>
      <xdr:row>139</xdr:row>
      <xdr:rowOff>180975</xdr:rowOff>
    </xdr:to>
    <xdr:graphicFrame macro="">
      <xdr:nvGraphicFramePr>
        <xdr:cNvPr id="9" name="Chart 8">
          <a:extLst>
            <a:ext uri="{FF2B5EF4-FFF2-40B4-BE49-F238E27FC236}">
              <a16:creationId xmlns:a16="http://schemas.microsoft.com/office/drawing/2014/main" id="{238E9EBF-1D3D-4AAC-A54B-A76F731CC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95</xdr:row>
      <xdr:rowOff>180975</xdr:rowOff>
    </xdr:from>
    <xdr:to>
      <xdr:col>17</xdr:col>
      <xdr:colOff>485775</xdr:colOff>
      <xdr:row>116</xdr:row>
      <xdr:rowOff>0</xdr:rowOff>
    </xdr:to>
    <xdr:graphicFrame macro="">
      <xdr:nvGraphicFramePr>
        <xdr:cNvPr id="12" name="Chart 11">
          <a:extLst>
            <a:ext uri="{FF2B5EF4-FFF2-40B4-BE49-F238E27FC236}">
              <a16:creationId xmlns:a16="http://schemas.microsoft.com/office/drawing/2014/main" id="{A3A6987C-3747-42CC-A0B7-719D21E1CB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19049</xdr:colOff>
      <xdr:row>119</xdr:row>
      <xdr:rowOff>9525</xdr:rowOff>
    </xdr:from>
    <xdr:to>
      <xdr:col>18</xdr:col>
      <xdr:colOff>9525</xdr:colOff>
      <xdr:row>140</xdr:row>
      <xdr:rowOff>9525</xdr:rowOff>
    </xdr:to>
    <xdr:graphicFrame macro="">
      <xdr:nvGraphicFramePr>
        <xdr:cNvPr id="6" name="Chart 5">
          <a:extLst>
            <a:ext uri="{FF2B5EF4-FFF2-40B4-BE49-F238E27FC236}">
              <a16:creationId xmlns:a16="http://schemas.microsoft.com/office/drawing/2014/main" id="{6FA74D14-6B95-42FB-B19E-47472B819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xdr:colOff>
      <xdr:row>7</xdr:row>
      <xdr:rowOff>9525</xdr:rowOff>
    </xdr:from>
    <xdr:to>
      <xdr:col>17</xdr:col>
      <xdr:colOff>485776</xdr:colOff>
      <xdr:row>27</xdr:row>
      <xdr:rowOff>9525</xdr:rowOff>
    </xdr:to>
    <xdr:graphicFrame macro="">
      <xdr:nvGraphicFramePr>
        <xdr:cNvPr id="15" name="Chart 14">
          <a:extLst>
            <a:ext uri="{FF2B5EF4-FFF2-40B4-BE49-F238E27FC236}">
              <a16:creationId xmlns:a16="http://schemas.microsoft.com/office/drawing/2014/main" id="{32E757C8-93CF-4D59-AF25-7568C28061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29</xdr:row>
      <xdr:rowOff>9525</xdr:rowOff>
    </xdr:from>
    <xdr:to>
      <xdr:col>18</xdr:col>
      <xdr:colOff>9526</xdr:colOff>
      <xdr:row>49</xdr:row>
      <xdr:rowOff>9525</xdr:rowOff>
    </xdr:to>
    <xdr:graphicFrame macro="">
      <xdr:nvGraphicFramePr>
        <xdr:cNvPr id="16" name="Chart 15">
          <a:extLst>
            <a:ext uri="{FF2B5EF4-FFF2-40B4-BE49-F238E27FC236}">
              <a16:creationId xmlns:a16="http://schemas.microsoft.com/office/drawing/2014/main" id="{EF98D993-E369-41E2-AC3E-170352251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73</xdr:row>
      <xdr:rowOff>19050</xdr:rowOff>
    </xdr:from>
    <xdr:to>
      <xdr:col>17</xdr:col>
      <xdr:colOff>485775</xdr:colOff>
      <xdr:row>93</xdr:row>
      <xdr:rowOff>38100</xdr:rowOff>
    </xdr:to>
    <xdr:graphicFrame macro="">
      <xdr:nvGraphicFramePr>
        <xdr:cNvPr id="10" name="Chart 9">
          <a:extLst>
            <a:ext uri="{FF2B5EF4-FFF2-40B4-BE49-F238E27FC236}">
              <a16:creationId xmlns:a16="http://schemas.microsoft.com/office/drawing/2014/main" id="{75B44977-B99E-4004-8491-DF1358374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50</xdr:row>
      <xdr:rowOff>190499</xdr:rowOff>
    </xdr:from>
    <xdr:to>
      <xdr:col>17</xdr:col>
      <xdr:colOff>476250</xdr:colOff>
      <xdr:row>71</xdr:row>
      <xdr:rowOff>9524</xdr:rowOff>
    </xdr:to>
    <xdr:graphicFrame macro="">
      <xdr:nvGraphicFramePr>
        <xdr:cNvPr id="11" name="Chart 10">
          <a:extLst>
            <a:ext uri="{FF2B5EF4-FFF2-40B4-BE49-F238E27FC236}">
              <a16:creationId xmlns:a16="http://schemas.microsoft.com/office/drawing/2014/main" id="{46667975-B67F-4F75-AF70-9700DBC7C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0</xdr:rowOff>
    </xdr:from>
    <xdr:to>
      <xdr:col>10</xdr:col>
      <xdr:colOff>561975</xdr:colOff>
      <xdr:row>4</xdr:row>
      <xdr:rowOff>133350</xdr:rowOff>
    </xdr:to>
    <xdr:sp macro="" textlink="">
      <xdr:nvSpPr>
        <xdr:cNvPr id="2" name="TextBox 1">
          <a:extLst>
            <a:ext uri="{FF2B5EF4-FFF2-40B4-BE49-F238E27FC236}">
              <a16:creationId xmlns:a16="http://schemas.microsoft.com/office/drawing/2014/main" id="{E73691C1-8594-4252-BB70-7301C3D62CBA}"/>
            </a:ext>
          </a:extLst>
        </xdr:cNvPr>
        <xdr:cNvSpPr txBox="1"/>
      </xdr:nvSpPr>
      <xdr:spPr>
        <a:xfrm>
          <a:off x="114300" y="0"/>
          <a:ext cx="80010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work sheet is used to calculate the burn rate of PPE. The cells highlighted in pale orange are were the count of incidents are placed involving the list of primary impression seen below. Using several years of data if available will provide a more accurate burn rate projection. If your organization uses Image Trend, we have a report built in the system we can share to aid pulling the required information. Please remove the sample data prior to using.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0</xdr:row>
      <xdr:rowOff>66675</xdr:rowOff>
    </xdr:from>
    <xdr:to>
      <xdr:col>7</xdr:col>
      <xdr:colOff>676275</xdr:colOff>
      <xdr:row>2</xdr:row>
      <xdr:rowOff>95250</xdr:rowOff>
    </xdr:to>
    <xdr:sp macro="" textlink="">
      <xdr:nvSpPr>
        <xdr:cNvPr id="2" name="TextBox 1">
          <a:extLst>
            <a:ext uri="{FF2B5EF4-FFF2-40B4-BE49-F238E27FC236}">
              <a16:creationId xmlns:a16="http://schemas.microsoft.com/office/drawing/2014/main" id="{C58AEBD3-60F3-4868-863F-AD60E3267F99}"/>
            </a:ext>
          </a:extLst>
        </xdr:cNvPr>
        <xdr:cNvSpPr txBox="1"/>
      </xdr:nvSpPr>
      <xdr:spPr>
        <a:xfrm>
          <a:off x="66676" y="66675"/>
          <a:ext cx="8067674"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work sheet is used to track all COVID - 19 associated supplies received from vendors. Please remove sample data prior to using. </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28575</xdr:rowOff>
    </xdr:from>
    <xdr:to>
      <xdr:col>9</xdr:col>
      <xdr:colOff>457200</xdr:colOff>
      <xdr:row>4</xdr:row>
      <xdr:rowOff>161925</xdr:rowOff>
    </xdr:to>
    <xdr:sp macro="" textlink="">
      <xdr:nvSpPr>
        <xdr:cNvPr id="2" name="TextBox 1">
          <a:extLst>
            <a:ext uri="{FF2B5EF4-FFF2-40B4-BE49-F238E27FC236}">
              <a16:creationId xmlns:a16="http://schemas.microsoft.com/office/drawing/2014/main" id="{8CF5E165-7B9D-42C5-A8A3-E70A8CEDBFD3}"/>
            </a:ext>
          </a:extLst>
        </xdr:cNvPr>
        <xdr:cNvSpPr txBox="1"/>
      </xdr:nvSpPr>
      <xdr:spPr>
        <a:xfrm>
          <a:off x="95250" y="28575"/>
          <a:ext cx="91630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worksheet is for tracking the possible COVID-19 and/or patients of unknown infections (PUI's) your service may encounter and track them through your system with hospital outcomes, COVID testing and the results. This worksheet uses the drop-down lists to ease the data entry. You will need</a:t>
          </a:r>
          <a:r>
            <a:rPr lang="en-US" sz="1100" baseline="0">
              <a:solidFill>
                <a:schemeClr val="dk1"/>
              </a:solidFill>
              <a:effectLst/>
              <a:latin typeface="+mn-lt"/>
              <a:ea typeface="+mn-ea"/>
              <a:cs typeface="+mn-cs"/>
            </a:rPr>
            <a:t> to all you specific information to the drop downs work sheet. </a:t>
          </a:r>
          <a:r>
            <a:rPr lang="en-US" sz="1100">
              <a:solidFill>
                <a:schemeClr val="dk1"/>
              </a:solidFill>
              <a:effectLst/>
              <a:latin typeface="+mn-lt"/>
              <a:ea typeface="+mn-ea"/>
              <a:cs typeface="+mn-cs"/>
            </a:rPr>
            <a:t> Each column can be filtered to adjust the view as your department see fit. Might need to expand the drop-down list into other cells as the volume increases.  Please remove sample data prior to using.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428625</xdr:colOff>
      <xdr:row>0</xdr:row>
      <xdr:rowOff>104775</xdr:rowOff>
    </xdr:from>
    <xdr:to>
      <xdr:col>8</xdr:col>
      <xdr:colOff>828675</xdr:colOff>
      <xdr:row>3</xdr:row>
      <xdr:rowOff>9525</xdr:rowOff>
    </xdr:to>
    <xdr:sp macro="" textlink="">
      <xdr:nvSpPr>
        <xdr:cNvPr id="3" name="TextBox 2">
          <a:extLst>
            <a:ext uri="{FF2B5EF4-FFF2-40B4-BE49-F238E27FC236}">
              <a16:creationId xmlns:a16="http://schemas.microsoft.com/office/drawing/2014/main" id="{12C54CB9-2936-4FCB-B29A-3560B0BA19E1}"/>
            </a:ext>
          </a:extLst>
        </xdr:cNvPr>
        <xdr:cNvSpPr txBox="1"/>
      </xdr:nvSpPr>
      <xdr:spPr>
        <a:xfrm>
          <a:off x="428625" y="104775"/>
          <a:ext cx="80391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Data must be refreshed once you start to enter in data to activate and update the Pivot Tables and Graphic Charts. Go to Data Table&gt; select refresh all and the Pivot Tables will be activated or updated, and graphic charts ill appear or update.</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VID-19%20All%20Data,%20Burn%20Rate,%20Cost%20Sheet,%20PU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Graphic Charts"/>
      <sheetName val="Burn Rate Spread Sheet"/>
      <sheetName val="Supplies Reimbursement Analysis"/>
      <sheetName val="Dispatch PUI "/>
      <sheetName val="Tyvek Inventory"/>
      <sheetName val="Donations"/>
      <sheetName val="PUI Data"/>
      <sheetName val="Drop Downs"/>
    </sheetNames>
    <sheetDataSet>
      <sheetData sheetId="0"/>
      <sheetData sheetId="1"/>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CEMS CQI" refreshedDate="43924.436646527778" createdVersion="6" refreshedVersion="6" minRefreshableVersion="3" recordCount="230" xr:uid="{5DCB0AC4-BBA7-48EB-8E24-24E72F404481}">
  <cacheSource type="worksheet">
    <worksheetSource ref="A6:O1505" sheet="Dispatch PUI Tracking"/>
  </cacheSource>
  <cacheFields count="15">
    <cacheField name="DOS " numFmtId="0">
      <sharedItems containsNonDate="0" containsDate="1" containsString="0" containsBlank="1" minDate="2020-03-13T00:00:00" maxDate="2020-03-25T00:00:00"/>
    </cacheField>
    <cacheField name="Medic Unit" numFmtId="0">
      <sharedItems containsString="0" containsBlank="1" containsNumber="1" containsInteger="1" minValue="10" maxValue="30"/>
    </cacheField>
    <cacheField name="Run #" numFmtId="0">
      <sharedItems containsNonDate="0" containsString="0" containsBlank="1"/>
    </cacheField>
    <cacheField name="Crew Members " numFmtId="0">
      <sharedItems containsNonDate="0" containsString="0" containsBlank="1"/>
    </cacheField>
    <cacheField name="Patient Name " numFmtId="0">
      <sharedItems containsNonDate="0" containsString="0" containsBlank="1"/>
    </cacheField>
    <cacheField name="Patient DOB" numFmtId="0">
      <sharedItems containsNonDate="0" containsString="0" containsBlank="1"/>
    </cacheField>
    <cacheField name="Address" numFmtId="0">
      <sharedItems containsNonDate="0" containsString="0" containsBlank="1"/>
    </cacheField>
    <cacheField name="City " numFmtId="0">
      <sharedItems containsBlank="1"/>
    </cacheField>
    <cacheField name="Transport Location " numFmtId="0">
      <sharedItems containsBlank="1" count="6">
        <s v="SBA"/>
        <s v="KMC"/>
        <s v="WMC"/>
        <s v="VCSF"/>
        <m/>
        <s v="Refusal" u="1"/>
      </sharedItems>
    </cacheField>
    <cacheField name="Surgical/NRB Mask on Patient " numFmtId="0">
      <sharedItems containsBlank="1"/>
    </cacheField>
    <cacheField name="PPE Used " numFmtId="0">
      <sharedItems containsBlank="1"/>
    </cacheField>
    <cacheField name="Decon Unit" numFmtId="0">
      <sharedItems containsBlank="1"/>
    </cacheField>
    <cacheField name="COVID-19 Test " numFmtId="0">
      <sharedItems containsBlank="1"/>
    </cacheField>
    <cacheField name="Results " numFmtId="0">
      <sharedItems containsBlank="1"/>
    </cacheField>
    <cacheField name="Crew Contacted with Result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CEMS CQI" refreshedDate="43924.436646643517" createdVersion="6" refreshedVersion="6" minRefreshableVersion="3" recordCount="230" xr:uid="{B219151E-3876-4338-8AA0-78C9EA3B14E4}">
  <cacheSource type="worksheet">
    <worksheetSource ref="A6:O1735" sheet="Dispatch PUI Tracking"/>
  </cacheSource>
  <cacheFields count="15">
    <cacheField name="DOS " numFmtId="0">
      <sharedItems containsNonDate="0" containsDate="1" containsString="0" containsBlank="1" minDate="2020-03-13T00:00:00" maxDate="2020-04-02T00:00:00" count="15">
        <d v="2020-03-13T00:00:00"/>
        <d v="2020-03-14T00:00:00"/>
        <d v="2020-03-16T00:00:00"/>
        <d v="2020-03-19T00:00:00"/>
        <d v="2020-03-21T00:00:00"/>
        <d v="2020-03-22T00:00:00"/>
        <d v="2020-03-23T00:00:00"/>
        <d v="2020-03-24T00:00:00"/>
        <m/>
        <d v="2020-03-26T00:00:00" u="1"/>
        <d v="2020-03-31T00:00:00" u="1"/>
        <d v="2020-03-29T00:00:00" u="1"/>
        <d v="2020-04-01T00:00:00" u="1"/>
        <d v="2020-03-27T00:00:00" u="1"/>
        <d v="2020-03-25T00:00:00" u="1"/>
      </sharedItems>
    </cacheField>
    <cacheField name="Medic Unit" numFmtId="0">
      <sharedItems containsString="0" containsBlank="1" containsNumber="1" containsInteger="1" minValue="10" maxValue="50" count="6">
        <n v="11"/>
        <n v="10"/>
        <n v="30"/>
        <n v="20"/>
        <m/>
        <n v="50" u="1"/>
      </sharedItems>
    </cacheField>
    <cacheField name="Run #" numFmtId="0">
      <sharedItems containsNonDate="0" containsString="0" containsBlank="1"/>
    </cacheField>
    <cacheField name="Crew Members " numFmtId="0">
      <sharedItems containsNonDate="0" containsString="0" containsBlank="1"/>
    </cacheField>
    <cacheField name="Patient Name " numFmtId="0">
      <sharedItems containsNonDate="0" containsString="0" containsBlank="1"/>
    </cacheField>
    <cacheField name="Patient DOB" numFmtId="0">
      <sharedItems containsNonDate="0" containsString="0" containsBlank="1"/>
    </cacheField>
    <cacheField name="Address" numFmtId="0">
      <sharedItems containsNonDate="0" containsString="0" containsBlank="1"/>
    </cacheField>
    <cacheField name="City " numFmtId="0">
      <sharedItems containsBlank="1"/>
    </cacheField>
    <cacheField name="Transport Location " numFmtId="0">
      <sharedItems containsBlank="1"/>
    </cacheField>
    <cacheField name="Surgical/NRB Mask on Patient " numFmtId="0">
      <sharedItems containsBlank="1"/>
    </cacheField>
    <cacheField name="PPE Used " numFmtId="0">
      <sharedItems containsBlank="1"/>
    </cacheField>
    <cacheField name="Decon Unit" numFmtId="0">
      <sharedItems containsBlank="1"/>
    </cacheField>
    <cacheField name="COVID-19 Test " numFmtId="0">
      <sharedItems containsBlank="1"/>
    </cacheField>
    <cacheField name="Results " numFmtId="0">
      <sharedItems containsBlank="1"/>
    </cacheField>
    <cacheField name="Crew Contacted with Results"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CEMS CQI" refreshedDate="43924.436646643517" createdVersion="6" refreshedVersion="6" minRefreshableVersion="3" recordCount="31" xr:uid="{1C66A4AA-EAF1-43B1-AC1C-36D65A96F496}">
  <cacheSource type="worksheet">
    <worksheetSource ref="A4:G1000" sheet="Supplies Reimbursement Analysis"/>
  </cacheSource>
  <cacheFields count="8">
    <cacheField name="Date of Transaction " numFmtId="0">
      <sharedItems containsNonDate="0" containsDate="1" containsString="0" containsBlank="1" minDate="2020-02-28T00:00:00" maxDate="2020-03-10T00:00:00" count="5">
        <d v="2020-02-28T00:00:00"/>
        <d v="2020-03-02T00:00:00"/>
        <d v="2020-03-03T00:00:00"/>
        <d v="2020-03-09T00:00:00"/>
        <m/>
      </sharedItems>
      <fieldGroup par="7" base="0">
        <rangePr groupBy="days" startDate="2020-02-28T00:00:00" endDate="2020-03-10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3/10/2020"/>
        </groupItems>
      </fieldGroup>
    </cacheField>
    <cacheField name="Purchase Order " numFmtId="0">
      <sharedItems containsNonDate="0" containsString="0" containsBlank="1"/>
    </cacheField>
    <cacheField name="Vendor " numFmtId="0">
      <sharedItems containsNonDate="0" containsString="0" containsBlank="1"/>
    </cacheField>
    <cacheField name="Item" numFmtId="0">
      <sharedItems containsBlank="1"/>
    </cacheField>
    <cacheField name="Qty" numFmtId="0">
      <sharedItems containsString="0" containsBlank="1" containsNumber="1" containsInteger="1" minValue="1" maxValue="29"/>
    </cacheField>
    <cacheField name="Cost Each" numFmtId="0">
      <sharedItems containsString="0" containsBlank="1" containsNumber="1" minValue="0.85" maxValue="44.25"/>
    </cacheField>
    <cacheField name="Total Cost " numFmtId="0">
      <sharedItems containsString="0" containsBlank="1" containsNumber="1" minValue="0" maxValue="409.89"/>
    </cacheField>
    <cacheField name="Months" numFmtId="0" databaseField="0">
      <fieldGroup base="0">
        <rangePr groupBy="months" startDate="2020-02-28T00:00:00" endDate="2020-03-10T00:00:00"/>
        <groupItems count="14">
          <s v="&lt;2/28/2020"/>
          <s v="Jan"/>
          <s v="Feb"/>
          <s v="Mar"/>
          <s v="Apr"/>
          <s v="May"/>
          <s v="Jun"/>
          <s v="Jul"/>
          <s v="Aug"/>
          <s v="Sep"/>
          <s v="Oct"/>
          <s v="Nov"/>
          <s v="Dec"/>
          <s v="&gt;3/10/2020"/>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CEMS CQI" refreshedDate="43924.436646875001" createdVersion="6" refreshedVersion="6" minRefreshableVersion="3" recordCount="230" xr:uid="{CB841230-C5FD-47F7-9166-1ABFDD972D47}">
  <cacheSource type="worksheet">
    <worksheetSource ref="A6:O1939" sheet="Dispatch PUI Tracking"/>
  </cacheSource>
  <cacheFields count="15">
    <cacheField name="DOS " numFmtId="0">
      <sharedItems containsNonDate="0" containsDate="1" containsString="0" containsBlank="1" minDate="2020-03-13T00:00:00" maxDate="2020-04-02T00:00:00" count="16">
        <d v="2020-03-13T00:00:00"/>
        <d v="2020-03-14T00:00:00"/>
        <d v="2020-03-16T00:00:00"/>
        <d v="2020-03-19T00:00:00"/>
        <d v="2020-03-21T00:00:00"/>
        <d v="2020-03-22T00:00:00"/>
        <d v="2020-03-23T00:00:00"/>
        <d v="2020-03-24T00:00:00"/>
        <m/>
        <d v="2020-03-26T00:00:00" u="1"/>
        <d v="2020-03-31T00:00:00" u="1"/>
        <d v="2020-03-29T00:00:00" u="1"/>
        <d v="2020-04-01T00:00:00" u="1"/>
        <d v="2020-03-27T00:00:00" u="1"/>
        <d v="2020-03-25T00:00:00" u="1"/>
        <d v="2020-03-30T00:00:00" u="1"/>
      </sharedItems>
    </cacheField>
    <cacheField name="Medic Unit" numFmtId="0">
      <sharedItems containsString="0" containsBlank="1" containsNumber="1" containsInteger="1" minValue="10" maxValue="30"/>
    </cacheField>
    <cacheField name="Run #" numFmtId="0">
      <sharedItems containsNonDate="0" containsString="0" containsBlank="1"/>
    </cacheField>
    <cacheField name="Crew Members " numFmtId="0">
      <sharedItems containsNonDate="0" containsString="0" containsBlank="1"/>
    </cacheField>
    <cacheField name="Patient Name " numFmtId="0">
      <sharedItems containsNonDate="0" containsString="0" containsBlank="1"/>
    </cacheField>
    <cacheField name="Patient DOB" numFmtId="0">
      <sharedItems containsNonDate="0" containsString="0" containsBlank="1"/>
    </cacheField>
    <cacheField name="Address" numFmtId="0">
      <sharedItems containsNonDate="0" containsString="0" containsBlank="1"/>
    </cacheField>
    <cacheField name="City " numFmtId="0">
      <sharedItems containsBlank="1" count="10">
        <s v="Towanda"/>
        <s v="El Dorado"/>
        <s v="Andover"/>
        <s v="Augusta"/>
        <m/>
        <s v="Rose Hill" u="1"/>
        <s v="Burns " u="1"/>
        <s v="Fall River" u="1"/>
        <s v="Out of County" u="1"/>
        <s v="Leon" u="1"/>
      </sharedItems>
    </cacheField>
    <cacheField name="Transport Location " numFmtId="0">
      <sharedItems containsBlank="1"/>
    </cacheField>
    <cacheField name="Surgical/NRB Mask on Patient " numFmtId="0">
      <sharedItems containsBlank="1"/>
    </cacheField>
    <cacheField name="PPE Used " numFmtId="0">
      <sharedItems containsBlank="1" count="6">
        <s v="Partial PPE/N95"/>
        <s v="Partial PPE/Surgical Mask"/>
        <s v="Full PPE/N95"/>
        <s v="None"/>
        <s v="Full PPE/N95 After Pt contact"/>
        <m/>
      </sharedItems>
    </cacheField>
    <cacheField name="Decon Unit" numFmtId="0">
      <sharedItems containsBlank="1"/>
    </cacheField>
    <cacheField name="COVID-19 Test " numFmtId="0">
      <sharedItems containsBlank="1"/>
    </cacheField>
    <cacheField name="Results " numFmtId="0">
      <sharedItems containsBlank="1"/>
    </cacheField>
    <cacheField name="Crew Contacted with Results"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CEMS CQI" refreshedDate="43924.43664699074" createdVersion="6" refreshedVersion="6" minRefreshableVersion="3" recordCount="230" xr:uid="{B9AEC60D-35F8-432E-96C4-055DD306674F}">
  <cacheSource type="worksheet">
    <worksheetSource ref="A6:O1005" sheet="Dispatch PUI Tracking"/>
  </cacheSource>
  <cacheFields count="15">
    <cacheField name="DOS " numFmtId="0">
      <sharedItems containsNonDate="0" containsDate="1" containsString="0" containsBlank="1" minDate="2020-03-13T00:00:00" maxDate="2020-04-02T00:00:00" count="16">
        <d v="2020-03-13T00:00:00"/>
        <d v="2020-03-14T00:00:00"/>
        <d v="2020-03-16T00:00:00"/>
        <d v="2020-03-19T00:00:00"/>
        <d v="2020-03-21T00:00:00"/>
        <d v="2020-03-22T00:00:00"/>
        <d v="2020-03-23T00:00:00"/>
        <d v="2020-03-24T00:00:00"/>
        <m/>
        <d v="2020-03-26T00:00:00" u="1"/>
        <d v="2020-03-31T00:00:00" u="1"/>
        <d v="2020-03-29T00:00:00" u="1"/>
        <d v="2020-04-01T00:00:00" u="1"/>
        <d v="2020-03-27T00:00:00" u="1"/>
        <d v="2020-03-25T00:00:00" u="1"/>
        <d v="2020-03-30T00:00:00" u="1"/>
      </sharedItems>
    </cacheField>
    <cacheField name="Medic Unit" numFmtId="0">
      <sharedItems containsString="0" containsBlank="1" containsNumber="1" containsInteger="1" minValue="10" maxValue="50" count="6">
        <n v="11"/>
        <n v="10"/>
        <n v="30"/>
        <n v="20"/>
        <m/>
        <n v="50" u="1"/>
      </sharedItems>
    </cacheField>
    <cacheField name="Run #" numFmtId="0">
      <sharedItems containsNonDate="0" containsString="0" containsBlank="1"/>
    </cacheField>
    <cacheField name="Crew Members " numFmtId="0">
      <sharedItems containsNonDate="0" containsString="0" containsBlank="1"/>
    </cacheField>
    <cacheField name="Patient Name " numFmtId="0">
      <sharedItems containsNonDate="0" containsString="0" containsBlank="1"/>
    </cacheField>
    <cacheField name="Patient DOB" numFmtId="0">
      <sharedItems containsNonDate="0" containsString="0" containsBlank="1"/>
    </cacheField>
    <cacheField name="Address" numFmtId="0">
      <sharedItems containsNonDate="0" containsString="0" containsBlank="1"/>
    </cacheField>
    <cacheField name="City " numFmtId="0">
      <sharedItems containsBlank="1"/>
    </cacheField>
    <cacheField name="Transport Location " numFmtId="0">
      <sharedItems containsBlank="1"/>
    </cacheField>
    <cacheField name="Surgical/NRB Mask on Patient " numFmtId="0">
      <sharedItems containsBlank="1"/>
    </cacheField>
    <cacheField name="PPE Used " numFmtId="0">
      <sharedItems containsBlank="1"/>
    </cacheField>
    <cacheField name="Decon Unit" numFmtId="0">
      <sharedItems containsBlank="1"/>
    </cacheField>
    <cacheField name="COVID-19 Test " numFmtId="0">
      <sharedItems containsBlank="1" count="3">
        <m/>
        <s v="Yes "/>
        <s v="No "/>
      </sharedItems>
    </cacheField>
    <cacheField name="Results " numFmtId="0">
      <sharedItems containsBlank="1" count="4">
        <m/>
        <s v="Positive"/>
        <s v="Negative "/>
        <s v="N/A"/>
      </sharedItems>
    </cacheField>
    <cacheField name="Crew Contacted with Resul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d v="2020-03-13T00:00:00"/>
    <n v="11"/>
    <m/>
    <m/>
    <m/>
    <m/>
    <m/>
    <s v="Towanda"/>
    <x v="0"/>
    <s v="Yes "/>
    <s v="Partial PPE/N95"/>
    <s v="Yes "/>
    <m/>
    <m/>
    <m/>
  </r>
  <r>
    <d v="2020-03-14T00:00:00"/>
    <n v="10"/>
    <m/>
    <m/>
    <m/>
    <m/>
    <m/>
    <s v="El Dorado"/>
    <x v="0"/>
    <s v="Yes "/>
    <s v="Partial PPE/Surgical Mask"/>
    <s v="Yes "/>
    <m/>
    <m/>
    <m/>
  </r>
  <r>
    <d v="2020-03-16T00:00:00"/>
    <n v="30"/>
    <m/>
    <m/>
    <m/>
    <m/>
    <m/>
    <s v="Andover"/>
    <x v="1"/>
    <s v="Yes "/>
    <s v="Full PPE/N95"/>
    <s v="Yes "/>
    <s v="Yes "/>
    <s v="Positive"/>
    <s v="Yes "/>
  </r>
  <r>
    <d v="2020-03-16T00:00:00"/>
    <n v="11"/>
    <m/>
    <m/>
    <m/>
    <m/>
    <m/>
    <s v="El Dorado"/>
    <x v="2"/>
    <s v="Yes "/>
    <s v="Partial PPE/Surgical Mask"/>
    <s v="Yes "/>
    <s v="Yes "/>
    <s v="Negative "/>
    <s v="Yes "/>
  </r>
  <r>
    <d v="2020-03-16T00:00:00"/>
    <n v="10"/>
    <m/>
    <m/>
    <m/>
    <m/>
    <m/>
    <s v="El Dorado"/>
    <x v="3"/>
    <s v="No "/>
    <s v="None"/>
    <s v="Yes "/>
    <s v="No "/>
    <s v="N/A"/>
    <s v="Yes "/>
  </r>
  <r>
    <d v="2020-03-19T00:00:00"/>
    <n v="10"/>
    <m/>
    <m/>
    <m/>
    <m/>
    <m/>
    <s v="El Dorado"/>
    <x v="0"/>
    <s v="Yes "/>
    <s v="Full PPE/N95 After Pt contact"/>
    <s v="Yes "/>
    <m/>
    <m/>
    <m/>
  </r>
  <r>
    <d v="2020-03-21T00:00:00"/>
    <n v="10"/>
    <m/>
    <m/>
    <m/>
    <m/>
    <m/>
    <s v="El Dorado"/>
    <x v="2"/>
    <s v="Yes "/>
    <s v="Full PPE/N95"/>
    <s v="Yes "/>
    <s v="No "/>
    <s v="N/A"/>
    <s v="Yes "/>
  </r>
  <r>
    <d v="2020-03-22T00:00:00"/>
    <n v="30"/>
    <m/>
    <m/>
    <m/>
    <m/>
    <m/>
    <s v="Andover"/>
    <x v="2"/>
    <s v="Yes "/>
    <s v="Full PPE/N95 After Pt contact"/>
    <s v="Yes "/>
    <s v="No "/>
    <s v="N/A"/>
    <s v="Yes "/>
  </r>
  <r>
    <d v="2020-03-22T00:00:00"/>
    <n v="20"/>
    <m/>
    <m/>
    <m/>
    <m/>
    <m/>
    <s v="Augusta"/>
    <x v="0"/>
    <s v="Yes "/>
    <s v="Full PPE/N95 After Pt contact"/>
    <s v="Yes "/>
    <m/>
    <m/>
    <m/>
  </r>
  <r>
    <d v="2020-03-22T00:00:00"/>
    <n v="30"/>
    <m/>
    <m/>
    <m/>
    <m/>
    <m/>
    <s v="Andover"/>
    <x v="1"/>
    <s v="No "/>
    <s v="Full PPE/N95"/>
    <s v="Yes "/>
    <s v="Yes "/>
    <s v="Positive"/>
    <s v="Yes "/>
  </r>
  <r>
    <d v="2020-03-23T00:00:00"/>
    <n v="11"/>
    <m/>
    <m/>
    <m/>
    <m/>
    <m/>
    <s v="El Dorado"/>
    <x v="0"/>
    <s v="Yes "/>
    <s v="Full PPE/N95"/>
    <s v="Yes "/>
    <s v="No "/>
    <s v="N/A"/>
    <s v="Yes "/>
  </r>
  <r>
    <d v="2020-03-24T00:00:00"/>
    <n v="10"/>
    <m/>
    <m/>
    <m/>
    <m/>
    <m/>
    <s v="El Dorado"/>
    <x v="0"/>
    <s v="Yes "/>
    <s v="Full PPE/N95"/>
    <s v="Yes "/>
    <s v="Yes "/>
    <s v="Negative "/>
    <s v="Yes "/>
  </r>
  <r>
    <d v="2020-03-24T00:00:00"/>
    <n v="30"/>
    <m/>
    <m/>
    <m/>
    <m/>
    <m/>
    <s v="Andover"/>
    <x v="1"/>
    <s v="Yes "/>
    <s v="Full PPE/N95"/>
    <s v="Yes "/>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r>
    <m/>
    <m/>
    <m/>
    <m/>
    <m/>
    <m/>
    <m/>
    <m/>
    <x v="4"/>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x v="0"/>
    <x v="0"/>
    <m/>
    <m/>
    <m/>
    <m/>
    <m/>
    <s v="Towanda"/>
    <s v="SBA"/>
    <s v="Yes "/>
    <s v="Partial PPE/N95"/>
    <s v="Yes "/>
    <m/>
    <m/>
    <m/>
  </r>
  <r>
    <x v="1"/>
    <x v="1"/>
    <m/>
    <m/>
    <m/>
    <m/>
    <m/>
    <s v="El Dorado"/>
    <s v="SBA"/>
    <s v="Yes "/>
    <s v="Partial PPE/Surgical Mask"/>
    <s v="Yes "/>
    <m/>
    <m/>
    <m/>
  </r>
  <r>
    <x v="2"/>
    <x v="2"/>
    <m/>
    <m/>
    <m/>
    <m/>
    <m/>
    <s v="Andover"/>
    <s v="KMC"/>
    <s v="Yes "/>
    <s v="Full PPE/N95"/>
    <s v="Yes "/>
    <s v="Yes "/>
    <s v="Positive"/>
    <s v="Yes "/>
  </r>
  <r>
    <x v="2"/>
    <x v="0"/>
    <m/>
    <m/>
    <m/>
    <m/>
    <m/>
    <s v="El Dorado"/>
    <s v="WMC"/>
    <s v="Yes "/>
    <s v="Partial PPE/Surgical Mask"/>
    <s v="Yes "/>
    <s v="Yes "/>
    <s v="Negative "/>
    <s v="Yes "/>
  </r>
  <r>
    <x v="2"/>
    <x v="1"/>
    <m/>
    <m/>
    <m/>
    <m/>
    <m/>
    <s v="El Dorado"/>
    <s v="VCSF"/>
    <s v="No "/>
    <s v="None"/>
    <s v="Yes "/>
    <s v="No "/>
    <s v="N/A"/>
    <s v="Yes "/>
  </r>
  <r>
    <x v="3"/>
    <x v="1"/>
    <m/>
    <m/>
    <m/>
    <m/>
    <m/>
    <s v="El Dorado"/>
    <s v="SBA"/>
    <s v="Yes "/>
    <s v="Full PPE/N95 After Pt contact"/>
    <s v="Yes "/>
    <m/>
    <m/>
    <m/>
  </r>
  <r>
    <x v="4"/>
    <x v="1"/>
    <m/>
    <m/>
    <m/>
    <m/>
    <m/>
    <s v="El Dorado"/>
    <s v="WMC"/>
    <s v="Yes "/>
    <s v="Full PPE/N95"/>
    <s v="Yes "/>
    <s v="No "/>
    <s v="N/A"/>
    <s v="Yes "/>
  </r>
  <r>
    <x v="5"/>
    <x v="2"/>
    <m/>
    <m/>
    <m/>
    <m/>
    <m/>
    <s v="Andover"/>
    <s v="WMC"/>
    <s v="Yes "/>
    <s v="Full PPE/N95 After Pt contact"/>
    <s v="Yes "/>
    <s v="No "/>
    <s v="N/A"/>
    <s v="Yes "/>
  </r>
  <r>
    <x v="5"/>
    <x v="3"/>
    <m/>
    <m/>
    <m/>
    <m/>
    <m/>
    <s v="Augusta"/>
    <s v="SBA"/>
    <s v="Yes "/>
    <s v="Full PPE/N95 After Pt contact"/>
    <s v="Yes "/>
    <m/>
    <m/>
    <m/>
  </r>
  <r>
    <x v="5"/>
    <x v="2"/>
    <m/>
    <m/>
    <m/>
    <m/>
    <m/>
    <s v="Andover"/>
    <s v="KMC"/>
    <s v="No "/>
    <s v="Full PPE/N95"/>
    <s v="Yes "/>
    <s v="Yes "/>
    <s v="Positive"/>
    <s v="Yes "/>
  </r>
  <r>
    <x v="6"/>
    <x v="0"/>
    <m/>
    <m/>
    <m/>
    <m/>
    <m/>
    <s v="El Dorado"/>
    <s v="SBA"/>
    <s v="Yes "/>
    <s v="Full PPE/N95"/>
    <s v="Yes "/>
    <s v="No "/>
    <s v="N/A"/>
    <s v="Yes "/>
  </r>
  <r>
    <x v="7"/>
    <x v="1"/>
    <m/>
    <m/>
    <m/>
    <m/>
    <m/>
    <s v="El Dorado"/>
    <s v="SBA"/>
    <s v="Yes "/>
    <s v="Full PPE/N95"/>
    <s v="Yes "/>
    <s v="Yes "/>
    <s v="Negative "/>
    <s v="Yes "/>
  </r>
  <r>
    <x v="7"/>
    <x v="2"/>
    <m/>
    <m/>
    <m/>
    <m/>
    <m/>
    <s v="Andover"/>
    <s v="KMC"/>
    <s v="Yes "/>
    <s v="Full PPE/N95"/>
    <s v="Yes "/>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r>
    <x v="8"/>
    <x v="4"/>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x v="0"/>
    <m/>
    <m/>
    <s v="Fit Test Solution "/>
    <n v="1"/>
    <n v="23.79"/>
    <n v="23.79"/>
  </r>
  <r>
    <x v="0"/>
    <m/>
    <m/>
    <s v="Fit Test Hood "/>
    <n v="1"/>
    <n v="29.99"/>
    <n v="29.99"/>
  </r>
  <r>
    <x v="1"/>
    <m/>
    <m/>
    <s v="Safety Glasses"/>
    <n v="20"/>
    <n v="0.85"/>
    <n v="17"/>
  </r>
  <r>
    <x v="1"/>
    <m/>
    <m/>
    <s v="Pink Safety Glasses"/>
    <n v="10"/>
    <n v="1"/>
    <n v="10"/>
  </r>
  <r>
    <x v="1"/>
    <m/>
    <m/>
    <s v="Thermometer (Fever Watchers)"/>
    <n v="10"/>
    <n v="40.988999999999997"/>
    <n v="409.89"/>
  </r>
  <r>
    <x v="1"/>
    <m/>
    <m/>
    <s v="Pre-lableled Spray Bottles"/>
    <n v="29"/>
    <n v="3.3123999999999998"/>
    <n v="96.059599999999989"/>
  </r>
  <r>
    <x v="2"/>
    <m/>
    <m/>
    <s v="Safety Glasses"/>
    <n v="20"/>
    <n v="0.85"/>
    <n v="17"/>
  </r>
  <r>
    <x v="2"/>
    <m/>
    <m/>
    <s v="Spifire Cleaner/Defreaser"/>
    <n v="6"/>
    <n v="44.25"/>
    <n v="265.5"/>
  </r>
  <r>
    <x v="3"/>
    <m/>
    <m/>
    <s v="1-minute wipes"/>
    <n v="12"/>
    <n v="8.81"/>
    <n v="105.72"/>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n v="0"/>
  </r>
  <r>
    <x v="4"/>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x v="0"/>
    <n v="11"/>
    <m/>
    <m/>
    <m/>
    <m/>
    <m/>
    <x v="0"/>
    <s v="SBA"/>
    <s v="Yes "/>
    <x v="0"/>
    <s v="Yes "/>
    <m/>
    <m/>
    <m/>
  </r>
  <r>
    <x v="1"/>
    <n v="10"/>
    <m/>
    <m/>
    <m/>
    <m/>
    <m/>
    <x v="1"/>
    <s v="SBA"/>
    <s v="Yes "/>
    <x v="1"/>
    <s v="Yes "/>
    <m/>
    <m/>
    <m/>
  </r>
  <r>
    <x v="2"/>
    <n v="30"/>
    <m/>
    <m/>
    <m/>
    <m/>
    <m/>
    <x v="2"/>
    <s v="KMC"/>
    <s v="Yes "/>
    <x v="2"/>
    <s v="Yes "/>
    <s v="Yes "/>
    <s v="Positive"/>
    <s v="Yes "/>
  </r>
  <r>
    <x v="2"/>
    <n v="11"/>
    <m/>
    <m/>
    <m/>
    <m/>
    <m/>
    <x v="1"/>
    <s v="WMC"/>
    <s v="Yes "/>
    <x v="1"/>
    <s v="Yes "/>
    <s v="Yes "/>
    <s v="Negative "/>
    <s v="Yes "/>
  </r>
  <r>
    <x v="2"/>
    <n v="10"/>
    <m/>
    <m/>
    <m/>
    <m/>
    <m/>
    <x v="1"/>
    <s v="VCSF"/>
    <s v="No "/>
    <x v="3"/>
    <s v="Yes "/>
    <s v="No "/>
    <s v="N/A"/>
    <s v="Yes "/>
  </r>
  <r>
    <x v="3"/>
    <n v="10"/>
    <m/>
    <m/>
    <m/>
    <m/>
    <m/>
    <x v="1"/>
    <s v="SBA"/>
    <s v="Yes "/>
    <x v="4"/>
    <s v="Yes "/>
    <m/>
    <m/>
    <m/>
  </r>
  <r>
    <x v="4"/>
    <n v="10"/>
    <m/>
    <m/>
    <m/>
    <m/>
    <m/>
    <x v="1"/>
    <s v="WMC"/>
    <s v="Yes "/>
    <x v="2"/>
    <s v="Yes "/>
    <s v="No "/>
    <s v="N/A"/>
    <s v="Yes "/>
  </r>
  <r>
    <x v="5"/>
    <n v="30"/>
    <m/>
    <m/>
    <m/>
    <m/>
    <m/>
    <x v="2"/>
    <s v="WMC"/>
    <s v="Yes "/>
    <x v="4"/>
    <s v="Yes "/>
    <s v="No "/>
    <s v="N/A"/>
    <s v="Yes "/>
  </r>
  <r>
    <x v="5"/>
    <n v="20"/>
    <m/>
    <m/>
    <m/>
    <m/>
    <m/>
    <x v="3"/>
    <s v="SBA"/>
    <s v="Yes "/>
    <x v="4"/>
    <s v="Yes "/>
    <m/>
    <m/>
    <m/>
  </r>
  <r>
    <x v="5"/>
    <n v="30"/>
    <m/>
    <m/>
    <m/>
    <m/>
    <m/>
    <x v="2"/>
    <s v="KMC"/>
    <s v="No "/>
    <x v="2"/>
    <s v="Yes "/>
    <s v="Yes "/>
    <s v="Positive"/>
    <s v="Yes "/>
  </r>
  <r>
    <x v="6"/>
    <n v="11"/>
    <m/>
    <m/>
    <m/>
    <m/>
    <m/>
    <x v="1"/>
    <s v="SBA"/>
    <s v="Yes "/>
    <x v="2"/>
    <s v="Yes "/>
    <s v="No "/>
    <s v="N/A"/>
    <s v="Yes "/>
  </r>
  <r>
    <x v="7"/>
    <n v="10"/>
    <m/>
    <m/>
    <m/>
    <m/>
    <m/>
    <x v="1"/>
    <s v="SBA"/>
    <s v="Yes "/>
    <x v="2"/>
    <s v="Yes "/>
    <s v="Yes "/>
    <s v="Negative "/>
    <s v="Yes "/>
  </r>
  <r>
    <x v="7"/>
    <n v="30"/>
    <m/>
    <m/>
    <m/>
    <m/>
    <m/>
    <x v="2"/>
    <s v="KMC"/>
    <s v="Yes "/>
    <x v="2"/>
    <s v="Yes "/>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r>
    <x v="8"/>
    <m/>
    <m/>
    <m/>
    <m/>
    <m/>
    <m/>
    <x v="4"/>
    <m/>
    <m/>
    <x v="5"/>
    <m/>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x v="0"/>
    <x v="0"/>
    <m/>
    <m/>
    <m/>
    <m/>
    <m/>
    <s v="Towanda"/>
    <s v="SBA"/>
    <s v="Yes "/>
    <s v="Partial PPE/N95"/>
    <s v="Yes "/>
    <x v="0"/>
    <x v="0"/>
    <m/>
  </r>
  <r>
    <x v="1"/>
    <x v="1"/>
    <m/>
    <m/>
    <m/>
    <m/>
    <m/>
    <s v="El Dorado"/>
    <s v="SBA"/>
    <s v="Yes "/>
    <s v="Partial PPE/Surgical Mask"/>
    <s v="Yes "/>
    <x v="0"/>
    <x v="0"/>
    <m/>
  </r>
  <r>
    <x v="2"/>
    <x v="2"/>
    <m/>
    <m/>
    <m/>
    <m/>
    <m/>
    <s v="Andover"/>
    <s v="KMC"/>
    <s v="Yes "/>
    <s v="Full PPE/N95"/>
    <s v="Yes "/>
    <x v="1"/>
    <x v="1"/>
    <s v="Yes "/>
  </r>
  <r>
    <x v="2"/>
    <x v="0"/>
    <m/>
    <m/>
    <m/>
    <m/>
    <m/>
    <s v="El Dorado"/>
    <s v="WMC"/>
    <s v="Yes "/>
    <s v="Partial PPE/Surgical Mask"/>
    <s v="Yes "/>
    <x v="1"/>
    <x v="2"/>
    <s v="Yes "/>
  </r>
  <r>
    <x v="2"/>
    <x v="1"/>
    <m/>
    <m/>
    <m/>
    <m/>
    <m/>
    <s v="El Dorado"/>
    <s v="VCSF"/>
    <s v="No "/>
    <s v="None"/>
    <s v="Yes "/>
    <x v="2"/>
    <x v="3"/>
    <s v="Yes "/>
  </r>
  <r>
    <x v="3"/>
    <x v="1"/>
    <m/>
    <m/>
    <m/>
    <m/>
    <m/>
    <s v="El Dorado"/>
    <s v="SBA"/>
    <s v="Yes "/>
    <s v="Full PPE/N95 After Pt contact"/>
    <s v="Yes "/>
    <x v="0"/>
    <x v="0"/>
    <m/>
  </r>
  <r>
    <x v="4"/>
    <x v="1"/>
    <m/>
    <m/>
    <m/>
    <m/>
    <m/>
    <s v="El Dorado"/>
    <s v="WMC"/>
    <s v="Yes "/>
    <s v="Full PPE/N95"/>
    <s v="Yes "/>
    <x v="2"/>
    <x v="3"/>
    <s v="Yes "/>
  </r>
  <r>
    <x v="5"/>
    <x v="2"/>
    <m/>
    <m/>
    <m/>
    <m/>
    <m/>
    <s v="Andover"/>
    <s v="WMC"/>
    <s v="Yes "/>
    <s v="Full PPE/N95 After Pt contact"/>
    <s v="Yes "/>
    <x v="2"/>
    <x v="3"/>
    <s v="Yes "/>
  </r>
  <r>
    <x v="5"/>
    <x v="3"/>
    <m/>
    <m/>
    <m/>
    <m/>
    <m/>
    <s v="Augusta"/>
    <s v="SBA"/>
    <s v="Yes "/>
    <s v="Full PPE/N95 After Pt contact"/>
    <s v="Yes "/>
    <x v="0"/>
    <x v="0"/>
    <m/>
  </r>
  <r>
    <x v="5"/>
    <x v="2"/>
    <m/>
    <m/>
    <m/>
    <m/>
    <m/>
    <s v="Andover"/>
    <s v="KMC"/>
    <s v="No "/>
    <s v="Full PPE/N95"/>
    <s v="Yes "/>
    <x v="1"/>
    <x v="1"/>
    <s v="Yes "/>
  </r>
  <r>
    <x v="6"/>
    <x v="0"/>
    <m/>
    <m/>
    <m/>
    <m/>
    <m/>
    <s v="El Dorado"/>
    <s v="SBA"/>
    <s v="Yes "/>
    <s v="Full PPE/N95"/>
    <s v="Yes "/>
    <x v="2"/>
    <x v="3"/>
    <s v="Yes "/>
  </r>
  <r>
    <x v="7"/>
    <x v="1"/>
    <m/>
    <m/>
    <m/>
    <m/>
    <m/>
    <s v="El Dorado"/>
    <s v="SBA"/>
    <s v="Yes "/>
    <s v="Full PPE/N95"/>
    <s v="Yes "/>
    <x v="1"/>
    <x v="2"/>
    <s v="Yes "/>
  </r>
  <r>
    <x v="7"/>
    <x v="2"/>
    <m/>
    <m/>
    <m/>
    <m/>
    <m/>
    <s v="Andover"/>
    <s v="KMC"/>
    <s v="Yes "/>
    <s v="Full PPE/N95"/>
    <s v="Yes "/>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r>
    <x v="8"/>
    <x v="4"/>
    <m/>
    <m/>
    <m/>
    <m/>
    <m/>
    <m/>
    <m/>
    <m/>
    <m/>
    <m/>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66CFFE5-2F1A-4513-A44C-B23853D2D813}" name="PivotTable9" cacheId="1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Medic Units">
  <location ref="B8:C13" firstHeaderRow="1" firstDataRow="1" firstDataCol="1" rowPageCount="1" colPageCount="1"/>
  <pivotFields count="15">
    <pivotField axis="axisPage" multipleItemSelectionAllowed="1" showAll="0">
      <items count="16">
        <item x="0"/>
        <item x="1"/>
        <item x="2"/>
        <item x="3"/>
        <item x="4"/>
        <item x="5"/>
        <item x="6"/>
        <item x="7"/>
        <item m="1" x="14"/>
        <item m="1" x="9"/>
        <item m="1" x="13"/>
        <item m="1" x="11"/>
        <item x="8"/>
        <item m="1" x="10"/>
        <item m="1" x="12"/>
        <item t="default"/>
      </items>
    </pivotField>
    <pivotField axis="axisRow" dataField="1" showAll="0">
      <items count="7">
        <item x="1"/>
        <item x="0"/>
        <item x="3"/>
        <item x="2"/>
        <item m="1" x="5"/>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pageFields count="1">
    <pageField fld="0" hier="-1"/>
  </pageFields>
  <dataFields count="1">
    <dataField name="Count of Medic Unit" fld="1" subtotal="count" baseField="0" baseItem="49277576"/>
  </dataFields>
  <chartFormats count="1">
    <chartFormat chart="7"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294787B-F1CD-430C-9143-0669A17C78AE}" name="PivotTable2" cacheId="1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rowHeaderCaption="Date">
  <location ref="N6:O15" firstHeaderRow="1" firstDataRow="1" firstDataCol="1"/>
  <pivotFields count="15">
    <pivotField axis="axisRow" showAll="0" sortType="ascending">
      <items count="17">
        <item x="0"/>
        <item x="1"/>
        <item x="2"/>
        <item x="3"/>
        <item x="4"/>
        <item x="5"/>
        <item x="6"/>
        <item x="7"/>
        <item m="1" x="14"/>
        <item m="1" x="9"/>
        <item m="1" x="13"/>
        <item m="1" x="11"/>
        <item m="1" x="15"/>
        <item m="1" x="10"/>
        <item m="1" x="12"/>
        <item h="1" x="8"/>
        <item t="default"/>
      </items>
    </pivotField>
    <pivotField showAll="0"/>
    <pivotField showAll="0"/>
    <pivotField showAll="0"/>
    <pivotField showAll="0"/>
    <pivotField showAll="0"/>
    <pivotField showAll="0"/>
    <pivotField showAll="0"/>
    <pivotField showAll="0"/>
    <pivotField showAll="0"/>
    <pivotField dataField="1" showAll="0"/>
    <pivotField showAll="0"/>
    <pivotField multipleItemSelectionAllowed="1" showAll="0"/>
    <pivotField showAll="0"/>
    <pivotField showAll="0"/>
  </pivotFields>
  <rowFields count="1">
    <field x="0"/>
  </rowFields>
  <rowItems count="9">
    <i>
      <x/>
    </i>
    <i>
      <x v="1"/>
    </i>
    <i>
      <x v="2"/>
    </i>
    <i>
      <x v="3"/>
    </i>
    <i>
      <x v="4"/>
    </i>
    <i>
      <x v="5"/>
    </i>
    <i>
      <x v="6"/>
    </i>
    <i>
      <x v="7"/>
    </i>
    <i t="grand">
      <x/>
    </i>
  </rowItems>
  <colItems count="1">
    <i/>
  </colItems>
  <dataFields count="1">
    <dataField name="Count of PPE Used " fld="10" subtotal="count" baseField="0" baseItem="0"/>
  </dataFields>
  <chartFormats count="1">
    <chartFormat chart="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A96A522C-B082-4459-9787-F43F7116B6B7}" name="PivotTable1" cacheId="1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rowHeaderCaption="Medic Units">
  <location ref="B17:C22" firstHeaderRow="1" firstDataRow="1" firstDataCol="1"/>
  <pivotFields count="15">
    <pivotField showAll="0"/>
    <pivotField axis="axisRow" showAll="0">
      <items count="7">
        <item x="1"/>
        <item x="0"/>
        <item x="3"/>
        <item x="2"/>
        <item m="1" x="5"/>
        <item h="1" x="4"/>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1"/>
  </rowFields>
  <rowItems count="5">
    <i>
      <x/>
    </i>
    <i>
      <x v="1"/>
    </i>
    <i>
      <x v="2"/>
    </i>
    <i>
      <x v="3"/>
    </i>
    <i t="grand">
      <x/>
    </i>
  </rowItems>
  <colItems count="1">
    <i/>
  </colItems>
  <dataFields count="1">
    <dataField name="Count of Decon Unit" fld="11"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54097E-7F14-4DC9-9663-094D41C59F07}" name="PivotTable11" cacheId="1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B31:H33" firstHeaderRow="1" firstDataRow="2" firstDataCol="1" rowPageCount="1" colPageCount="1"/>
  <pivotFields count="15">
    <pivotField axis="axisPage" multipleItemSelectionAllowed="1" showAll="0">
      <items count="17">
        <item x="0"/>
        <item x="1"/>
        <item x="2"/>
        <item x="3"/>
        <item x="4"/>
        <item x="5"/>
        <item x="6"/>
        <item x="7"/>
        <item m="1" x="14"/>
        <item m="1" x="9"/>
        <item m="1" x="13"/>
        <item m="1" x="11"/>
        <item x="8"/>
        <item m="1" x="10"/>
        <item m="1" x="12"/>
        <item m="1" x="15"/>
        <item t="default"/>
      </items>
    </pivotField>
    <pivotField showAll="0"/>
    <pivotField showAll="0"/>
    <pivotField showAll="0"/>
    <pivotField showAll="0"/>
    <pivotField showAll="0"/>
    <pivotField showAll="0"/>
    <pivotField showAll="0"/>
    <pivotField showAll="0"/>
    <pivotField multipleItemSelectionAllowed="1" showAll="0"/>
    <pivotField axis="axisCol" dataField="1" multipleItemSelectionAllowed="1" showAll="0">
      <items count="7">
        <item x="2"/>
        <item x="4"/>
        <item x="3"/>
        <item x="0"/>
        <item x="1"/>
        <item h="1" x="5"/>
        <item t="default"/>
      </items>
    </pivotField>
    <pivotField multipleItemSelectionAllowed="1" showAll="0"/>
    <pivotField showAll="0"/>
    <pivotField showAll="0"/>
    <pivotField showAll="0"/>
  </pivotFields>
  <rowItems count="1">
    <i/>
  </rowItems>
  <colFields count="1">
    <field x="10"/>
  </colFields>
  <colItems count="6">
    <i>
      <x/>
    </i>
    <i>
      <x v="1"/>
    </i>
    <i>
      <x v="2"/>
    </i>
    <i>
      <x v="3"/>
    </i>
    <i>
      <x v="4"/>
    </i>
    <i t="grand">
      <x/>
    </i>
  </colItems>
  <pageFields count="1">
    <pageField fld="0" hier="-1"/>
  </pageFields>
  <dataFields count="1">
    <dataField name="Count of PPE Used " fld="10" subtotal="count" baseField="0" baseItem="0"/>
  </dataFields>
  <chartFormats count="6">
    <chartFormat chart="3" format="38" series="1">
      <pivotArea type="data" outline="0" fieldPosition="0">
        <references count="1">
          <reference field="4294967294" count="1" selected="0">
            <x v="0"/>
          </reference>
        </references>
      </pivotArea>
    </chartFormat>
    <chartFormat chart="3" format="40" series="1">
      <pivotArea type="data" outline="0" fieldPosition="0">
        <references count="2">
          <reference field="4294967294" count="1" selected="0">
            <x v="0"/>
          </reference>
          <reference field="10" count="1" selected="0">
            <x v="1"/>
          </reference>
        </references>
      </pivotArea>
    </chartFormat>
    <chartFormat chart="3" format="41" series="1">
      <pivotArea type="data" outline="0" fieldPosition="0">
        <references count="2">
          <reference field="4294967294" count="1" selected="0">
            <x v="0"/>
          </reference>
          <reference field="10" count="1" selected="0">
            <x v="2"/>
          </reference>
        </references>
      </pivotArea>
    </chartFormat>
    <chartFormat chart="3" format="42" series="1">
      <pivotArea type="data" outline="0" fieldPosition="0">
        <references count="2">
          <reference field="4294967294" count="1" selected="0">
            <x v="0"/>
          </reference>
          <reference field="10" count="1" selected="0">
            <x v="3"/>
          </reference>
        </references>
      </pivotArea>
    </chartFormat>
    <chartFormat chart="3" format="43" series="1">
      <pivotArea type="data" outline="0" fieldPosition="0">
        <references count="2">
          <reference field="4294967294" count="1" selected="0">
            <x v="0"/>
          </reference>
          <reference field="10" count="1" selected="0">
            <x v="4"/>
          </reference>
        </references>
      </pivotArea>
    </chartFormat>
    <chartFormat chart="3" format="44" series="1">
      <pivotArea type="data" outline="0" fieldPosition="0">
        <references count="2">
          <reference field="4294967294" count="1" selected="0">
            <x v="0"/>
          </reference>
          <reference field="1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C9ED6C9-263A-4D85-91EB-BDD13F0B158C}" name="PivotTable4" cacheId="1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rowHeaderCaption="Date">
  <location ref="B38:C43" firstHeaderRow="1" firstDataRow="1" firstDataCol="1"/>
  <pivotFields count="8">
    <pivotField axis="axisRow" showAll="0">
      <items count="369">
        <item h="1"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h="1" x="367"/>
        <item t="default"/>
      </items>
    </pivotField>
    <pivotField showAll="0"/>
    <pivotField showAll="0"/>
    <pivotField showAll="0"/>
    <pivotField showAll="0"/>
    <pivotField showAll="0"/>
    <pivotField dataField="1"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5">
    <i>
      <x v="59"/>
    </i>
    <i>
      <x v="62"/>
    </i>
    <i>
      <x v="63"/>
    </i>
    <i>
      <x v="69"/>
    </i>
    <i t="grand">
      <x/>
    </i>
  </rowItems>
  <colItems count="1">
    <i/>
  </colItems>
  <dataFields count="1">
    <dataField name="Sum of Total Cost " fld="6" baseField="0" baseItem="0"/>
  </dataFields>
  <formats count="1">
    <format dxfId="6">
      <pivotArea collapsedLevelsAreSubtotals="1" fieldPosition="0">
        <references count="1">
          <reference field="0" count="9">
            <x v="59"/>
            <x v="62"/>
            <x v="63"/>
            <x v="69"/>
            <x v="77"/>
            <x v="83"/>
            <x v="84"/>
            <x v="87"/>
            <x v="91"/>
          </reference>
        </references>
      </pivotArea>
    </format>
  </formats>
  <chartFormats count="1">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24F3BDC-71C8-481B-A01F-51B42318EA9E}" name="PivotTable12" cacheId="1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rowHeaderCaption="Location">
  <location ref="F38:G43" firstHeaderRow="1" firstDataRow="1" firstDataCol="1"/>
  <pivotFields count="15">
    <pivotField showAll="0"/>
    <pivotField showAll="0"/>
    <pivotField showAll="0"/>
    <pivotField showAll="0"/>
    <pivotField showAll="0"/>
    <pivotField showAll="0"/>
    <pivotField showAll="0"/>
    <pivotField showAll="0"/>
    <pivotField axis="axisRow" dataField="1" showAll="0">
      <items count="7">
        <item x="1"/>
        <item m="1" x="5"/>
        <item x="0"/>
        <item x="3"/>
        <item x="2"/>
        <item h="1" x="4"/>
        <item t="default"/>
      </items>
    </pivotField>
    <pivotField showAll="0"/>
    <pivotField showAll="0"/>
    <pivotField showAll="0"/>
    <pivotField showAll="0"/>
    <pivotField showAll="0"/>
    <pivotField showAll="0"/>
  </pivotFields>
  <rowFields count="1">
    <field x="8"/>
  </rowFields>
  <rowItems count="5">
    <i>
      <x/>
    </i>
    <i>
      <x v="2"/>
    </i>
    <i>
      <x v="3"/>
    </i>
    <i>
      <x v="4"/>
    </i>
    <i t="grand">
      <x/>
    </i>
  </rowItems>
  <colItems count="1">
    <i/>
  </colItems>
  <dataFields count="1">
    <dataField name="Count of Transport Location " fld="8" subtotal="count" baseField="0" baseItem="0"/>
  </dataFields>
  <chartFormats count="3">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CF85BA0-64C9-4C1B-99FD-F75CB41233C5}" name="PivotTable8" cacheId="1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ate">
  <location ref="Y8:Z11" firstHeaderRow="1" firstDataRow="1" firstDataCol="1" rowPageCount="1" colPageCount="1"/>
  <pivotFields count="15">
    <pivotField axis="axisRow" showAll="0">
      <items count="17">
        <item x="0"/>
        <item x="1"/>
        <item x="2"/>
        <item x="3"/>
        <item x="4"/>
        <item x="5"/>
        <item x="6"/>
        <item x="7"/>
        <item m="1" x="14"/>
        <item m="1" x="9"/>
        <item m="1" x="13"/>
        <item m="1" x="11"/>
        <item m="1" x="10"/>
        <item m="1" x="12"/>
        <item h="1" x="8"/>
        <item h="1" m="1" x="15"/>
        <item t="default"/>
      </items>
    </pivotField>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name="COVID Testing  " axis="axisPage" dataField="1" multipleItemSelectionAllowed="1" showAll="0">
      <items count="5">
        <item h="1" x="3"/>
        <item h="1" x="2"/>
        <item h="1" x="0"/>
        <item x="1"/>
        <item t="default"/>
      </items>
    </pivotField>
    <pivotField showAll="0"/>
  </pivotFields>
  <rowFields count="1">
    <field x="0"/>
  </rowFields>
  <rowItems count="3">
    <i>
      <x v="2"/>
    </i>
    <i>
      <x v="5"/>
    </i>
    <i t="grand">
      <x/>
    </i>
  </rowItems>
  <colItems count="1">
    <i/>
  </colItems>
  <pageFields count="1">
    <pageField fld="13" hier="-1"/>
  </pageFields>
  <dataFields count="1">
    <dataField name="Count of Results "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7227840-909F-4400-BB3C-0BBAE4DF3C12}" name="PivotTable5" cacheId="1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Date">
  <location ref="J6:K15" firstHeaderRow="1" firstDataRow="1" firstDataCol="1"/>
  <pivotFields count="15">
    <pivotField axis="axisRow" showAll="0" sortType="ascending">
      <items count="17">
        <item x="0"/>
        <item x="1"/>
        <item x="2"/>
        <item x="3"/>
        <item x="4"/>
        <item x="5"/>
        <item x="6"/>
        <item x="7"/>
        <item m="1" x="14"/>
        <item m="1" x="9"/>
        <item m="1" x="13"/>
        <item m="1" x="11"/>
        <item m="1" x="15"/>
        <item m="1" x="10"/>
        <item m="1" x="12"/>
        <item h="1" x="8"/>
        <item t="default"/>
      </items>
    </pivotField>
    <pivotField showAll="0"/>
    <pivotField showAll="0"/>
    <pivotField showAll="0"/>
    <pivotField showAll="0"/>
    <pivotField showAll="0"/>
    <pivotField showAll="0"/>
    <pivotField showAll="0"/>
    <pivotField dataField="1" showAll="0"/>
    <pivotField showAll="0"/>
    <pivotField showAll="0"/>
    <pivotField showAll="0"/>
    <pivotField multipleItemSelectionAllowed="1" showAll="0"/>
    <pivotField showAll="0"/>
    <pivotField showAll="0"/>
  </pivotFields>
  <rowFields count="1">
    <field x="0"/>
  </rowFields>
  <rowItems count="9">
    <i>
      <x/>
    </i>
    <i>
      <x v="1"/>
    </i>
    <i>
      <x v="2"/>
    </i>
    <i>
      <x v="3"/>
    </i>
    <i>
      <x v="4"/>
    </i>
    <i>
      <x v="5"/>
    </i>
    <i>
      <x v="6"/>
    </i>
    <i>
      <x v="7"/>
    </i>
    <i t="grand">
      <x/>
    </i>
  </rowItems>
  <colItems count="1">
    <i/>
  </colItems>
  <dataFields count="1">
    <dataField name="Count of Transports " fld="8" subtotal="count" baseField="0" baseItem="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9428630-0A94-4164-9BEA-95A380317EB1}" name="PivotTable6" cacheId="1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ate">
  <location ref="R8:S12" firstHeaderRow="1" firstDataRow="1" firstDataCol="1" rowPageCount="1" colPageCount="1"/>
  <pivotFields count="15">
    <pivotField axis="axisRow" showAll="0">
      <items count="17">
        <item x="0"/>
        <item x="1"/>
        <item x="2"/>
        <item x="3"/>
        <item x="4"/>
        <item x="5"/>
        <item x="6"/>
        <item x="7"/>
        <item m="1" x="14"/>
        <item m="1" x="9"/>
        <item m="1" x="13"/>
        <item m="1" x="11"/>
        <item m="1" x="10"/>
        <item m="1" x="12"/>
        <item h="1" x="8"/>
        <item h="1" m="1" x="15"/>
        <item t="default"/>
      </items>
    </pivotField>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4">
        <item h="1" x="2"/>
        <item x="1"/>
        <item h="1" x="0"/>
        <item t="default"/>
      </items>
    </pivotField>
    <pivotField showAll="0"/>
    <pivotField showAll="0"/>
  </pivotFields>
  <rowFields count="1">
    <field x="0"/>
  </rowFields>
  <rowItems count="4">
    <i>
      <x v="2"/>
    </i>
    <i>
      <x v="5"/>
    </i>
    <i>
      <x v="7"/>
    </i>
    <i t="grand">
      <x/>
    </i>
  </rowItems>
  <colItems count="1">
    <i/>
  </colItems>
  <pageFields count="1">
    <pageField fld="12" hier="-1"/>
  </pageFields>
  <dataFields count="1">
    <dataField name="Count of COVID-19 Test "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0D96C52-1015-42EE-A4D2-27F6DC6A906F}" name="PivotTable10" cacheId="1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Cities">
  <location ref="F8:G13" firstHeaderRow="1" firstDataRow="1" firstDataCol="1" rowPageCount="1" colPageCount="1"/>
  <pivotFields count="15">
    <pivotField axis="axisPage" showAll="0">
      <items count="17">
        <item x="0"/>
        <item x="1"/>
        <item x="2"/>
        <item x="3"/>
        <item x="4"/>
        <item x="5"/>
        <item x="6"/>
        <item x="7"/>
        <item m="1" x="14"/>
        <item m="1" x="9"/>
        <item m="1" x="13"/>
        <item m="1" x="11"/>
        <item x="8"/>
        <item m="1" x="10"/>
        <item m="1" x="12"/>
        <item m="1" x="15"/>
        <item t="default"/>
      </items>
    </pivotField>
    <pivotField showAll="0"/>
    <pivotField showAll="0"/>
    <pivotField showAll="0"/>
    <pivotField showAll="0"/>
    <pivotField showAll="0"/>
    <pivotField showAll="0"/>
    <pivotField axis="axisRow" dataField="1" showAll="0">
      <items count="11">
        <item x="2"/>
        <item x="3"/>
        <item m="1" x="6"/>
        <item x="1"/>
        <item m="1" x="7"/>
        <item m="1" x="5"/>
        <item x="0"/>
        <item h="1" x="4"/>
        <item h="1" m="1" x="9"/>
        <item h="1" m="1" x="8"/>
        <item t="default"/>
      </items>
    </pivotField>
    <pivotField showAll="0"/>
    <pivotField showAll="0"/>
    <pivotField showAll="0"/>
    <pivotField showAll="0"/>
    <pivotField multipleItemSelectionAllowed="1" showAll="0"/>
    <pivotField showAll="0"/>
    <pivotField showAll="0"/>
  </pivotFields>
  <rowFields count="1">
    <field x="7"/>
  </rowFields>
  <rowItems count="5">
    <i>
      <x/>
    </i>
    <i>
      <x v="1"/>
    </i>
    <i>
      <x v="3"/>
    </i>
    <i>
      <x v="6"/>
    </i>
    <i t="grand">
      <x/>
    </i>
  </rowItems>
  <colItems count="1">
    <i/>
  </colItems>
  <pageFields count="1">
    <pageField fld="0" hier="-1"/>
  </pageFields>
  <dataFields count="1">
    <dataField name="Count of City " fld="7" subtotal="count" baseField="0" baseItem="0"/>
  </dataFields>
  <chartFormats count="1">
    <chartFormat chart="7"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0BDF281-5F17-4BE2-BA7F-ED5A8DC7F566}" name="PivotTable7" cacheId="1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ate">
  <location ref="U8:V11" firstHeaderRow="1" firstDataRow="1" firstDataCol="1" rowPageCount="1" colPageCount="1"/>
  <pivotFields count="15">
    <pivotField axis="axisRow" showAll="0">
      <items count="17">
        <item x="0"/>
        <item x="1"/>
        <item x="2"/>
        <item x="3"/>
        <item x="4"/>
        <item x="5"/>
        <item x="6"/>
        <item x="7"/>
        <item m="1" x="14"/>
        <item m="1" x="9"/>
        <item m="1" x="13"/>
        <item m="1" x="11"/>
        <item m="1" x="10"/>
        <item m="1" x="12"/>
        <item h="1" x="8"/>
        <item h="1" m="1" x="15"/>
        <item t="default"/>
      </items>
    </pivotField>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name="COVID Testing  " axis="axisPage" dataField="1" multipleItemSelectionAllowed="1" showAll="0">
      <items count="5">
        <item h="1" x="3"/>
        <item x="2"/>
        <item h="1" x="0"/>
        <item h="1" x="1"/>
        <item t="default"/>
      </items>
    </pivotField>
    <pivotField showAll="0"/>
  </pivotFields>
  <rowFields count="1">
    <field x="0"/>
  </rowFields>
  <rowItems count="3">
    <i>
      <x v="2"/>
    </i>
    <i>
      <x v="7"/>
    </i>
    <i t="grand">
      <x/>
    </i>
  </rowItems>
  <colItems count="1">
    <i/>
  </colItems>
  <pageFields count="1">
    <pageField fld="13" hier="-1"/>
  </pageFields>
  <dataFields count="1">
    <dataField name="Count of Results "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vmlDrawing" Target="../drawings/vmlDrawing3.v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drawing" Target="../drawings/drawing5.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6B520-B7B8-488F-B65A-D545D1AB516E}">
  <sheetPr>
    <tabColor theme="4" tint="0.79998168889431442"/>
  </sheetPr>
  <dimension ref="B3:R15"/>
  <sheetViews>
    <sheetView showGridLines="0" workbookViewId="0">
      <selection activeCell="N5" sqref="N5"/>
    </sheetView>
  </sheetViews>
  <sheetFormatPr defaultRowHeight="15" x14ac:dyDescent="0.25"/>
  <cols>
    <col min="1" max="1" width="10" customWidth="1"/>
    <col min="2" max="2" width="14.5703125" customWidth="1"/>
    <col min="3" max="3" width="17.140625" customWidth="1"/>
    <col min="5" max="5" width="18.28515625" customWidth="1"/>
    <col min="6" max="6" width="15.140625" customWidth="1"/>
    <col min="7" max="7" width="18.140625" customWidth="1"/>
    <col min="8" max="8" width="13.28515625" customWidth="1"/>
    <col min="10" max="10" width="19" customWidth="1"/>
    <col min="11" max="11" width="18.5703125" customWidth="1"/>
    <col min="12" max="12" width="14.85546875" customWidth="1"/>
    <col min="13" max="13" width="9.5703125" customWidth="1"/>
    <col min="15" max="15" width="18.42578125" customWidth="1"/>
    <col min="16" max="17" width="18.7109375" customWidth="1"/>
    <col min="18" max="18" width="7.42578125" customWidth="1"/>
  </cols>
  <sheetData>
    <row r="3" spans="2:18" ht="26.25" x14ac:dyDescent="0.4">
      <c r="B3" s="35" t="s">
        <v>79</v>
      </c>
      <c r="C3" s="35"/>
      <c r="E3" s="35" t="s">
        <v>118</v>
      </c>
      <c r="F3" s="35"/>
      <c r="G3" s="35"/>
      <c r="H3" s="35"/>
      <c r="J3" s="35" t="s">
        <v>80</v>
      </c>
      <c r="K3" s="35"/>
      <c r="L3" s="35"/>
      <c r="M3" s="35"/>
      <c r="O3" s="35" t="s">
        <v>82</v>
      </c>
      <c r="P3" s="35"/>
      <c r="Q3" s="35"/>
      <c r="R3" s="35"/>
    </row>
    <row r="5" spans="2:18" ht="26.25" x14ac:dyDescent="0.4">
      <c r="B5" s="38">
        <f>GETPIVOTDATA("Transport Location ",'Pivot Table Data'!$J$6)</f>
        <v>13</v>
      </c>
      <c r="C5" s="38"/>
      <c r="F5" s="39">
        <f>GETPIVOTDATA("COVID-19 Test ",'Pivot Table Data'!$R$8)</f>
        <v>4</v>
      </c>
      <c r="G5" s="39"/>
      <c r="K5" s="37">
        <f>GETPIVOTDATA("COVID Testing  ",'Pivot Table Data'!$U$8)</f>
        <v>2</v>
      </c>
      <c r="L5" s="37"/>
      <c r="M5" s="28"/>
      <c r="P5" s="36">
        <f>GETPIVOTDATA("COVID Testing  ",'Pivot Table Data'!$Y$8)</f>
        <v>2</v>
      </c>
      <c r="Q5" s="36"/>
      <c r="R5" s="28"/>
    </row>
    <row r="8" spans="2:18" ht="15" customHeight="1" x14ac:dyDescent="0.4">
      <c r="E8" s="28"/>
      <c r="F8" s="28"/>
      <c r="G8" s="28"/>
      <c r="H8" s="28"/>
    </row>
    <row r="10" spans="2:18" ht="15" customHeight="1" x14ac:dyDescent="0.4">
      <c r="F10" s="29"/>
      <c r="G10" s="29"/>
      <c r="H10" s="28"/>
    </row>
    <row r="13" spans="2:18" ht="15" customHeight="1" x14ac:dyDescent="0.4">
      <c r="E13" s="28"/>
      <c r="F13" s="28"/>
      <c r="G13" s="28"/>
      <c r="H13" s="28"/>
    </row>
    <row r="15" spans="2:18" ht="15" customHeight="1" x14ac:dyDescent="0.4">
      <c r="F15" s="29"/>
      <c r="G15" s="29"/>
      <c r="H15" s="28"/>
    </row>
  </sheetData>
  <mergeCells count="8">
    <mergeCell ref="O3:R3"/>
    <mergeCell ref="P5:Q5"/>
    <mergeCell ref="J3:M3"/>
    <mergeCell ref="K5:L5"/>
    <mergeCell ref="B3:C3"/>
    <mergeCell ref="B5:C5"/>
    <mergeCell ref="E3:H3"/>
    <mergeCell ref="F5:G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B0BB7-BB31-414A-8196-280E0E760279}">
  <sheetPr>
    <tabColor theme="5" tint="0.79998168889431442"/>
  </sheetPr>
  <dimension ref="A6:L28"/>
  <sheetViews>
    <sheetView tabSelected="1" view="pageLayout" zoomScaleNormal="100" workbookViewId="0">
      <selection activeCell="K12" sqref="K12"/>
    </sheetView>
  </sheetViews>
  <sheetFormatPr defaultRowHeight="15" x14ac:dyDescent="0.25"/>
  <cols>
    <col min="1" max="1" width="25.140625" customWidth="1"/>
    <col min="7" max="7" width="10.140625" customWidth="1"/>
    <col min="8" max="8" width="10.28515625" customWidth="1"/>
    <col min="9" max="9" width="4.85546875" customWidth="1"/>
  </cols>
  <sheetData>
    <row r="6" spans="1:12" ht="74.25" customHeight="1" thickBot="1" x14ac:dyDescent="0.3">
      <c r="A6" s="9"/>
      <c r="B6" s="10">
        <v>2017</v>
      </c>
      <c r="C6" s="10">
        <v>2018</v>
      </c>
      <c r="D6" s="10">
        <v>2019</v>
      </c>
      <c r="E6" s="10" t="s">
        <v>0</v>
      </c>
      <c r="F6" s="9" t="s">
        <v>15</v>
      </c>
      <c r="G6" s="10" t="s">
        <v>20</v>
      </c>
      <c r="H6" s="10" t="s">
        <v>25</v>
      </c>
      <c r="I6" s="7"/>
      <c r="J6" s="11"/>
      <c r="K6" s="11"/>
      <c r="L6" s="11"/>
    </row>
    <row r="7" spans="1:12" ht="15.75" thickTop="1" x14ac:dyDescent="0.25">
      <c r="A7" t="s">
        <v>11</v>
      </c>
      <c r="B7" s="30">
        <v>500</v>
      </c>
      <c r="C7" s="30">
        <v>575</v>
      </c>
      <c r="D7" s="30">
        <v>600</v>
      </c>
      <c r="E7" s="3">
        <f>SUM(B7:D7)</f>
        <v>1675</v>
      </c>
      <c r="F7" s="4">
        <f>AVERAGE(B7:D7)</f>
        <v>558.33333333333337</v>
      </c>
      <c r="G7" s="4">
        <f>F8*2</f>
        <v>3.0593607305936077</v>
      </c>
      <c r="H7" s="4">
        <f>G7*2</f>
        <v>6.1187214611872154</v>
      </c>
      <c r="I7" s="2"/>
    </row>
    <row r="8" spans="1:12" x14ac:dyDescent="0.25">
      <c r="A8" s="5" t="s">
        <v>12</v>
      </c>
      <c r="B8" s="6">
        <f>B7/365</f>
        <v>1.3698630136986301</v>
      </c>
      <c r="C8" s="6">
        <f>C7/365</f>
        <v>1.5753424657534247</v>
      </c>
      <c r="D8" s="6">
        <f>D7/1095</f>
        <v>0.54794520547945202</v>
      </c>
      <c r="E8" s="6">
        <f>E7/1095</f>
        <v>1.5296803652968036</v>
      </c>
      <c r="F8" s="6">
        <f>F7/365</f>
        <v>1.5296803652968038</v>
      </c>
      <c r="G8" s="6"/>
      <c r="H8" s="6"/>
      <c r="I8" s="2"/>
    </row>
    <row r="9" spans="1:12" x14ac:dyDescent="0.25">
      <c r="A9" t="s">
        <v>13</v>
      </c>
      <c r="B9" s="4">
        <f>(B7*50%)+B7</f>
        <v>750</v>
      </c>
      <c r="C9" s="4">
        <f>(C7*50%)+C7</f>
        <v>862.5</v>
      </c>
      <c r="D9" s="4">
        <f>(D7*50%)+D7</f>
        <v>900</v>
      </c>
      <c r="E9" s="4">
        <f>(E7*50%)+E7</f>
        <v>2512.5</v>
      </c>
      <c r="F9" s="4">
        <f>AVERAGE(B9:D9)</f>
        <v>837.5</v>
      </c>
      <c r="G9" s="4">
        <f>F10*2</f>
        <v>4.5890410958904111</v>
      </c>
      <c r="H9" s="4">
        <f>G9*2</f>
        <v>9.1780821917808222</v>
      </c>
      <c r="I9" s="2"/>
    </row>
    <row r="10" spans="1:12" x14ac:dyDescent="0.25">
      <c r="A10" s="5" t="s">
        <v>12</v>
      </c>
      <c r="B10" s="6">
        <f>B9/365</f>
        <v>2.0547945205479454</v>
      </c>
      <c r="C10" s="6">
        <f>C9/365</f>
        <v>2.3630136986301369</v>
      </c>
      <c r="D10" s="6">
        <f>D9/365</f>
        <v>2.4657534246575343</v>
      </c>
      <c r="E10" s="6">
        <f>E9/1095</f>
        <v>2.2945205479452055</v>
      </c>
      <c r="F10" s="6">
        <f>F9/365</f>
        <v>2.2945205479452055</v>
      </c>
      <c r="G10" s="6"/>
      <c r="H10" s="6"/>
      <c r="I10" s="2"/>
    </row>
    <row r="11" spans="1:12" x14ac:dyDescent="0.25">
      <c r="A11" t="s">
        <v>14</v>
      </c>
      <c r="B11" s="4">
        <f>(B7*75%)+B7</f>
        <v>875</v>
      </c>
      <c r="C11" s="4">
        <f>(C7*75%)+C7</f>
        <v>1006.25</v>
      </c>
      <c r="D11" s="4">
        <f>(D7*75%)+D7</f>
        <v>1050</v>
      </c>
      <c r="E11" s="4">
        <f>(E7*75%)+E7</f>
        <v>2931.25</v>
      </c>
      <c r="F11" s="4">
        <f>AVERAGE(B11:D11)</f>
        <v>977.08333333333337</v>
      </c>
      <c r="G11" s="4">
        <f>2*F12</f>
        <v>5.3538812785388128</v>
      </c>
      <c r="H11" s="4">
        <f>G11*2</f>
        <v>10.707762557077626</v>
      </c>
      <c r="I11" s="2"/>
    </row>
    <row r="12" spans="1:12" x14ac:dyDescent="0.25">
      <c r="A12" s="5" t="s">
        <v>12</v>
      </c>
      <c r="B12" s="6">
        <f>B11/365</f>
        <v>2.3972602739726026</v>
      </c>
      <c r="C12" s="6">
        <f>C11/365</f>
        <v>2.756849315068493</v>
      </c>
      <c r="D12" s="6">
        <f>D11/365</f>
        <v>2.8767123287671232</v>
      </c>
      <c r="E12" s="6">
        <f>E11/1095</f>
        <v>2.6769406392694064</v>
      </c>
      <c r="F12" s="6">
        <f>F11/365</f>
        <v>2.6769406392694064</v>
      </c>
      <c r="G12" s="6"/>
      <c r="H12" s="6"/>
    </row>
    <row r="13" spans="1:12" x14ac:dyDescent="0.25">
      <c r="A13" t="s">
        <v>16</v>
      </c>
      <c r="B13" s="3">
        <f>(B7*100%)+B7</f>
        <v>1000</v>
      </c>
      <c r="C13" s="3">
        <f>(C7*100%)+C7</f>
        <v>1150</v>
      </c>
      <c r="D13" s="3">
        <f>(D7*100%)+D7</f>
        <v>1200</v>
      </c>
      <c r="E13" s="3">
        <f>(E7*100%)+E7</f>
        <v>3350</v>
      </c>
      <c r="F13" s="4">
        <f>AVERAGE(B13:D13)</f>
        <v>1116.6666666666667</v>
      </c>
      <c r="G13" s="4">
        <f>2*F14</f>
        <v>6.1187214611872154</v>
      </c>
      <c r="H13" s="4">
        <f>G13*2</f>
        <v>12.237442922374431</v>
      </c>
    </row>
    <row r="14" spans="1:12" x14ac:dyDescent="0.25">
      <c r="A14" s="5" t="s">
        <v>12</v>
      </c>
      <c r="B14" s="6">
        <f>B13/365</f>
        <v>2.7397260273972601</v>
      </c>
      <c r="C14" s="6">
        <f>C13/365</f>
        <v>3.1506849315068495</v>
      </c>
      <c r="D14" s="6">
        <f>D13/365</f>
        <v>3.2876712328767121</v>
      </c>
      <c r="E14" s="6">
        <f>E13/1095</f>
        <v>3.0593607305936072</v>
      </c>
      <c r="F14" s="6">
        <f>F13/365</f>
        <v>3.0593607305936077</v>
      </c>
      <c r="G14" s="6"/>
      <c r="H14" s="6"/>
    </row>
    <row r="15" spans="1:12" x14ac:dyDescent="0.25">
      <c r="A15" t="s">
        <v>17</v>
      </c>
      <c r="B15" s="4">
        <f>(B7*150%)+B7</f>
        <v>1250</v>
      </c>
      <c r="C15" s="4">
        <f>(C7*150%)+C7</f>
        <v>1437.5</v>
      </c>
      <c r="D15" s="4">
        <f>(D7*150%)+D7</f>
        <v>1500</v>
      </c>
      <c r="E15" s="4">
        <f>(E7*150%)+E7</f>
        <v>4187.5</v>
      </c>
      <c r="F15" s="4">
        <f>AVERAGE(B15:D15)</f>
        <v>1395.8333333333333</v>
      </c>
      <c r="G15" s="4">
        <f>2*F16</f>
        <v>7.6484018264840179</v>
      </c>
      <c r="H15" s="4">
        <f>G15*2</f>
        <v>15.296803652968036</v>
      </c>
    </row>
    <row r="16" spans="1:12" x14ac:dyDescent="0.25">
      <c r="A16" s="5" t="s">
        <v>12</v>
      </c>
      <c r="B16" s="6">
        <f>B15/365</f>
        <v>3.4246575342465753</v>
      </c>
      <c r="C16" s="6">
        <f>C15/365</f>
        <v>3.9383561643835616</v>
      </c>
      <c r="D16" s="6">
        <f>D15/365</f>
        <v>4.1095890410958908</v>
      </c>
      <c r="E16" s="6">
        <f>E15/1095</f>
        <v>3.8242009132420089</v>
      </c>
      <c r="F16" s="6">
        <f>F15/365</f>
        <v>3.8242009132420089</v>
      </c>
      <c r="G16" s="6"/>
      <c r="H16" s="6"/>
    </row>
    <row r="17" spans="1:8" x14ac:dyDescent="0.25">
      <c r="A17" t="s">
        <v>18</v>
      </c>
      <c r="B17" s="4">
        <f>(B7*175%)+B7</f>
        <v>1375</v>
      </c>
      <c r="C17" s="4">
        <f>(C7*175%)+C7</f>
        <v>1581.25</v>
      </c>
      <c r="D17" s="4">
        <f>(D7*175%)+D7</f>
        <v>1650</v>
      </c>
      <c r="E17" s="4">
        <f>(E7*175%)+E7</f>
        <v>4606.25</v>
      </c>
      <c r="F17" s="4">
        <f>AVERAGE(B17:D17)</f>
        <v>1535.4166666666667</v>
      </c>
      <c r="G17" s="4">
        <f>2*F18</f>
        <v>8.4132420091324214</v>
      </c>
      <c r="H17" s="4">
        <f>G17*2</f>
        <v>16.826484018264843</v>
      </c>
    </row>
    <row r="18" spans="1:8" x14ac:dyDescent="0.25">
      <c r="A18" s="5" t="s">
        <v>12</v>
      </c>
      <c r="B18" s="6">
        <f>B17/365</f>
        <v>3.7671232876712328</v>
      </c>
      <c r="C18" s="6">
        <f>C17/365</f>
        <v>4.3321917808219181</v>
      </c>
      <c r="D18" s="6">
        <f>D17/365</f>
        <v>4.5205479452054798</v>
      </c>
      <c r="E18" s="6">
        <f>E17/1095</f>
        <v>4.2066210045662098</v>
      </c>
      <c r="F18" s="6">
        <f>F17/365</f>
        <v>4.2066210045662107</v>
      </c>
      <c r="G18" s="6"/>
      <c r="H18" s="6"/>
    </row>
    <row r="19" spans="1:8" x14ac:dyDescent="0.25">
      <c r="A19" t="s">
        <v>19</v>
      </c>
      <c r="B19" s="4">
        <f>(B7*200%)+B7</f>
        <v>1500</v>
      </c>
      <c r="C19" s="4">
        <f>(C7*200%)+C7</f>
        <v>1725</v>
      </c>
      <c r="D19" s="4">
        <f>(D7*200%)+D7</f>
        <v>1800</v>
      </c>
      <c r="E19" s="4">
        <f>(E7*175%)+E7</f>
        <v>4606.25</v>
      </c>
      <c r="F19" s="4">
        <f>AVERAGE(B19:D19)</f>
        <v>1675</v>
      </c>
      <c r="G19" s="4">
        <f>2*F20</f>
        <v>9.1780821917808222</v>
      </c>
      <c r="H19" s="4">
        <f>G19*2</f>
        <v>18.356164383561644</v>
      </c>
    </row>
    <row r="20" spans="1:8" x14ac:dyDescent="0.25">
      <c r="A20" s="5" t="s">
        <v>12</v>
      </c>
      <c r="B20" s="6">
        <f>B19/365</f>
        <v>4.1095890410958908</v>
      </c>
      <c r="C20" s="6">
        <f>C19/365</f>
        <v>4.7260273972602738</v>
      </c>
      <c r="D20" s="6">
        <f>D19/365</f>
        <v>4.9315068493150687</v>
      </c>
      <c r="E20" s="6">
        <f>E19/1095</f>
        <v>4.2066210045662098</v>
      </c>
      <c r="F20" s="6">
        <f>F19/365</f>
        <v>4.5890410958904111</v>
      </c>
      <c r="G20" s="6"/>
      <c r="H20" s="6"/>
    </row>
    <row r="22" spans="1:8" ht="18" customHeight="1" x14ac:dyDescent="0.25">
      <c r="A22" s="1" t="s">
        <v>24</v>
      </c>
      <c r="D22" s="40" t="s">
        <v>10</v>
      </c>
      <c r="E22" s="40"/>
      <c r="F22" s="40"/>
    </row>
    <row r="23" spans="1:8" x14ac:dyDescent="0.25">
      <c r="A23" s="8" t="s">
        <v>21</v>
      </c>
      <c r="B23" t="s">
        <v>26</v>
      </c>
      <c r="D23" t="s">
        <v>1</v>
      </c>
      <c r="G23" t="s">
        <v>6</v>
      </c>
    </row>
    <row r="24" spans="1:8" x14ac:dyDescent="0.25">
      <c r="A24" s="8" t="s">
        <v>22</v>
      </c>
      <c r="B24" t="s">
        <v>26</v>
      </c>
      <c r="D24" t="s">
        <v>2</v>
      </c>
      <c r="G24" t="s">
        <v>7</v>
      </c>
    </row>
    <row r="25" spans="1:8" x14ac:dyDescent="0.25">
      <c r="A25" s="8" t="s">
        <v>23</v>
      </c>
      <c r="B25" t="s">
        <v>27</v>
      </c>
      <c r="D25" t="s">
        <v>3</v>
      </c>
      <c r="G25" t="s">
        <v>8</v>
      </c>
    </row>
    <row r="26" spans="1:8" x14ac:dyDescent="0.25">
      <c r="D26" t="s">
        <v>4</v>
      </c>
      <c r="G26" t="s">
        <v>9</v>
      </c>
    </row>
    <row r="27" spans="1:8" x14ac:dyDescent="0.25">
      <c r="A27" s="1" t="s">
        <v>28</v>
      </c>
      <c r="D27" t="s">
        <v>5</v>
      </c>
    </row>
    <row r="28" spans="1:8" x14ac:dyDescent="0.25">
      <c r="A28" t="s">
        <v>29</v>
      </c>
    </row>
  </sheetData>
  <mergeCells count="1">
    <mergeCell ref="D22:F22"/>
  </mergeCells>
  <pageMargins left="0.7" right="0.7" top="0.75" bottom="0.75" header="0.3" footer="0.3"/>
  <pageSetup orientation="landscape" r:id="rId1"/>
  <headerFooter>
    <oddHeader xml:space="preserve">&amp;C&amp;"-,Bold"&amp;20COVID - 19 Disposible Prep Bag Usage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E068-5161-4E53-A3A9-F9C65E578845}">
  <sheetPr>
    <tabColor theme="7" tint="0.79998168889431442"/>
  </sheetPr>
  <dimension ref="A4:H34"/>
  <sheetViews>
    <sheetView view="pageLayout" zoomScaleNormal="100" workbookViewId="0">
      <selection activeCell="B10" sqref="B10"/>
    </sheetView>
  </sheetViews>
  <sheetFormatPr defaultRowHeight="15" x14ac:dyDescent="0.25"/>
  <cols>
    <col min="1" max="1" width="16.28515625" style="19" customWidth="1"/>
    <col min="2" max="2" width="15.140625" customWidth="1"/>
    <col min="3" max="3" width="16.5703125" bestFit="1" customWidth="1"/>
    <col min="4" max="4" width="29.42578125" bestFit="1" customWidth="1"/>
    <col min="5" max="5" width="7.42578125" style="3" customWidth="1"/>
    <col min="6" max="6" width="9.140625" style="3"/>
    <col min="7" max="7" width="10.140625" style="3" bestFit="1" customWidth="1"/>
    <col min="8" max="8" width="10.5703125" bestFit="1" customWidth="1"/>
  </cols>
  <sheetData>
    <row r="4" spans="1:8" ht="15.75" thickBot="1" x14ac:dyDescent="0.3">
      <c r="A4" s="12" t="s">
        <v>30</v>
      </c>
      <c r="B4" s="13" t="s">
        <v>31</v>
      </c>
      <c r="C4" s="13" t="s">
        <v>32</v>
      </c>
      <c r="D4" s="13" t="s">
        <v>33</v>
      </c>
      <c r="E4" s="14" t="s">
        <v>34</v>
      </c>
      <c r="F4" s="14" t="s">
        <v>35</v>
      </c>
      <c r="G4" s="14" t="s">
        <v>36</v>
      </c>
      <c r="H4" s="13" t="s">
        <v>36</v>
      </c>
    </row>
    <row r="5" spans="1:8" ht="16.5" thickTop="1" thickBot="1" x14ac:dyDescent="0.3">
      <c r="A5" s="15">
        <v>43889</v>
      </c>
      <c r="B5" s="16"/>
      <c r="D5" t="s">
        <v>97</v>
      </c>
      <c r="E5" s="3">
        <v>1</v>
      </c>
      <c r="F5" s="17">
        <v>23.79</v>
      </c>
      <c r="G5" s="17">
        <f t="shared" ref="G5:G13" si="0">F5*E5</f>
        <v>23.79</v>
      </c>
      <c r="H5" s="18">
        <f>SUM(G5:G46)</f>
        <v>974.94959999999992</v>
      </c>
    </row>
    <row r="6" spans="1:8" x14ac:dyDescent="0.25">
      <c r="A6" s="15">
        <v>43889</v>
      </c>
      <c r="B6" s="16"/>
      <c r="D6" t="s">
        <v>98</v>
      </c>
      <c r="E6" s="3">
        <v>1</v>
      </c>
      <c r="F6" s="17">
        <v>29.99</v>
      </c>
      <c r="G6" s="17">
        <f t="shared" si="0"/>
        <v>29.99</v>
      </c>
    </row>
    <row r="7" spans="1:8" x14ac:dyDescent="0.25">
      <c r="A7" s="15">
        <v>43892</v>
      </c>
      <c r="B7" s="16"/>
      <c r="D7" t="s">
        <v>99</v>
      </c>
      <c r="E7" s="3">
        <v>20</v>
      </c>
      <c r="F7" s="17">
        <v>0.85</v>
      </c>
      <c r="G7" s="17">
        <f t="shared" si="0"/>
        <v>17</v>
      </c>
    </row>
    <row r="8" spans="1:8" x14ac:dyDescent="0.25">
      <c r="A8" s="15">
        <v>43892</v>
      </c>
      <c r="B8" s="16"/>
      <c r="D8" t="s">
        <v>100</v>
      </c>
      <c r="E8" s="3">
        <v>10</v>
      </c>
      <c r="F8" s="17">
        <v>1</v>
      </c>
      <c r="G8" s="17">
        <f t="shared" si="0"/>
        <v>10</v>
      </c>
    </row>
    <row r="9" spans="1:8" x14ac:dyDescent="0.25">
      <c r="A9" s="15">
        <v>43892</v>
      </c>
      <c r="B9" s="16"/>
      <c r="D9" t="s">
        <v>101</v>
      </c>
      <c r="E9" s="3">
        <v>10</v>
      </c>
      <c r="F9" s="17">
        <v>40.988999999999997</v>
      </c>
      <c r="G9" s="17">
        <f t="shared" si="0"/>
        <v>409.89</v>
      </c>
    </row>
    <row r="10" spans="1:8" x14ac:dyDescent="0.25">
      <c r="A10" s="15">
        <v>43892</v>
      </c>
      <c r="B10" s="16"/>
      <c r="D10" t="s">
        <v>102</v>
      </c>
      <c r="E10" s="3">
        <v>29</v>
      </c>
      <c r="F10" s="17">
        <v>3.3123999999999998</v>
      </c>
      <c r="G10" s="17">
        <f t="shared" si="0"/>
        <v>96.059599999999989</v>
      </c>
    </row>
    <row r="11" spans="1:8" x14ac:dyDescent="0.25">
      <c r="A11" s="15">
        <v>43893</v>
      </c>
      <c r="B11" s="16"/>
      <c r="D11" t="s">
        <v>99</v>
      </c>
      <c r="E11" s="3">
        <v>20</v>
      </c>
      <c r="F11" s="17">
        <v>0.85</v>
      </c>
      <c r="G11" s="17">
        <f t="shared" si="0"/>
        <v>17</v>
      </c>
    </row>
    <row r="12" spans="1:8" x14ac:dyDescent="0.25">
      <c r="A12" s="15">
        <v>43893</v>
      </c>
      <c r="B12" s="16"/>
      <c r="D12" t="s">
        <v>103</v>
      </c>
      <c r="E12" s="3">
        <v>6</v>
      </c>
      <c r="F12" s="17">
        <v>44.25</v>
      </c>
      <c r="G12" s="17">
        <f t="shared" si="0"/>
        <v>265.5</v>
      </c>
    </row>
    <row r="13" spans="1:8" x14ac:dyDescent="0.25">
      <c r="A13" s="15">
        <v>43899</v>
      </c>
      <c r="B13" s="16"/>
      <c r="D13" t="s">
        <v>104</v>
      </c>
      <c r="E13" s="3">
        <v>12</v>
      </c>
      <c r="F13" s="17">
        <v>8.81</v>
      </c>
      <c r="G13" s="17">
        <f t="shared" si="0"/>
        <v>105.72</v>
      </c>
    </row>
    <row r="14" spans="1:8" x14ac:dyDescent="0.25">
      <c r="A14" s="15"/>
      <c r="B14" s="16"/>
      <c r="F14" s="17"/>
      <c r="G14" s="17">
        <f t="shared" ref="G14:G34" si="1">F14*E14</f>
        <v>0</v>
      </c>
    </row>
    <row r="15" spans="1:8" x14ac:dyDescent="0.25">
      <c r="A15" s="15"/>
      <c r="B15" s="16"/>
      <c r="F15" s="17"/>
      <c r="G15" s="17">
        <f t="shared" si="1"/>
        <v>0</v>
      </c>
    </row>
    <row r="16" spans="1:8" x14ac:dyDescent="0.25">
      <c r="A16" s="15"/>
      <c r="B16" s="16"/>
      <c r="F16" s="17"/>
      <c r="G16" s="17">
        <f t="shared" si="1"/>
        <v>0</v>
      </c>
    </row>
    <row r="17" spans="1:7" x14ac:dyDescent="0.25">
      <c r="A17" s="15"/>
      <c r="B17" s="16"/>
      <c r="F17" s="17"/>
      <c r="G17" s="17">
        <f t="shared" si="1"/>
        <v>0</v>
      </c>
    </row>
    <row r="18" spans="1:7" x14ac:dyDescent="0.25">
      <c r="A18" s="15"/>
      <c r="B18" s="16"/>
      <c r="F18" s="17"/>
      <c r="G18" s="17">
        <f t="shared" si="1"/>
        <v>0</v>
      </c>
    </row>
    <row r="19" spans="1:7" x14ac:dyDescent="0.25">
      <c r="A19" s="15"/>
      <c r="B19" s="16"/>
      <c r="F19" s="17"/>
      <c r="G19" s="17">
        <f t="shared" si="1"/>
        <v>0</v>
      </c>
    </row>
    <row r="20" spans="1:7" x14ac:dyDescent="0.25">
      <c r="A20" s="15"/>
      <c r="B20" s="16"/>
      <c r="F20" s="17"/>
      <c r="G20" s="17">
        <f t="shared" si="1"/>
        <v>0</v>
      </c>
    </row>
    <row r="21" spans="1:7" x14ac:dyDescent="0.25">
      <c r="A21" s="15"/>
      <c r="B21" s="16"/>
      <c r="F21" s="17"/>
      <c r="G21" s="17">
        <f t="shared" si="1"/>
        <v>0</v>
      </c>
    </row>
    <row r="22" spans="1:7" x14ac:dyDescent="0.25">
      <c r="A22" s="15"/>
      <c r="B22" s="16"/>
      <c r="F22" s="17"/>
      <c r="G22" s="17">
        <f t="shared" si="1"/>
        <v>0</v>
      </c>
    </row>
    <row r="23" spans="1:7" x14ac:dyDescent="0.25">
      <c r="A23" s="15"/>
      <c r="B23" s="16"/>
      <c r="F23" s="17"/>
      <c r="G23" s="17">
        <f t="shared" si="1"/>
        <v>0</v>
      </c>
    </row>
    <row r="24" spans="1:7" x14ac:dyDescent="0.25">
      <c r="A24" s="15"/>
      <c r="B24" s="16"/>
      <c r="F24" s="17"/>
      <c r="G24" s="17">
        <f t="shared" si="1"/>
        <v>0</v>
      </c>
    </row>
    <row r="25" spans="1:7" x14ac:dyDescent="0.25">
      <c r="A25" s="15"/>
      <c r="B25" s="16"/>
      <c r="F25" s="17"/>
      <c r="G25" s="17">
        <f t="shared" si="1"/>
        <v>0</v>
      </c>
    </row>
    <row r="26" spans="1:7" x14ac:dyDescent="0.25">
      <c r="A26" s="15"/>
      <c r="B26" s="16"/>
      <c r="F26" s="17"/>
      <c r="G26" s="17">
        <f t="shared" si="1"/>
        <v>0</v>
      </c>
    </row>
    <row r="27" spans="1:7" x14ac:dyDescent="0.25">
      <c r="A27" s="15"/>
      <c r="B27" s="16"/>
      <c r="F27" s="17"/>
      <c r="G27" s="17">
        <f t="shared" si="1"/>
        <v>0</v>
      </c>
    </row>
    <row r="28" spans="1:7" x14ac:dyDescent="0.25">
      <c r="A28" s="15"/>
      <c r="B28" s="16"/>
      <c r="F28" s="17"/>
      <c r="G28" s="17">
        <f t="shared" si="1"/>
        <v>0</v>
      </c>
    </row>
    <row r="29" spans="1:7" x14ac:dyDescent="0.25">
      <c r="A29" s="15"/>
      <c r="B29" s="16"/>
      <c r="F29" s="17"/>
      <c r="G29" s="17">
        <f t="shared" si="1"/>
        <v>0</v>
      </c>
    </row>
    <row r="30" spans="1:7" x14ac:dyDescent="0.25">
      <c r="A30" s="15"/>
      <c r="B30" s="16"/>
      <c r="F30" s="17"/>
      <c r="G30" s="17">
        <f t="shared" si="1"/>
        <v>0</v>
      </c>
    </row>
    <row r="31" spans="1:7" x14ac:dyDescent="0.25">
      <c r="A31" s="15"/>
      <c r="B31" s="16"/>
      <c r="F31" s="17"/>
      <c r="G31" s="17">
        <f t="shared" si="1"/>
        <v>0</v>
      </c>
    </row>
    <row r="32" spans="1:7" x14ac:dyDescent="0.25">
      <c r="A32" s="15"/>
      <c r="B32" s="16"/>
      <c r="F32" s="17"/>
      <c r="G32" s="17">
        <f t="shared" si="1"/>
        <v>0</v>
      </c>
    </row>
    <row r="33" spans="1:7" x14ac:dyDescent="0.25">
      <c r="A33" s="15"/>
      <c r="B33" s="16"/>
      <c r="F33" s="17"/>
      <c r="G33" s="17">
        <f t="shared" si="1"/>
        <v>0</v>
      </c>
    </row>
    <row r="34" spans="1:7" x14ac:dyDescent="0.25">
      <c r="A34" s="15"/>
      <c r="B34" s="16"/>
      <c r="F34" s="17"/>
      <c r="G34" s="17">
        <f t="shared" si="1"/>
        <v>0</v>
      </c>
    </row>
  </sheetData>
  <pageMargins left="0.7" right="0.7" top="0.75" bottom="0.75" header="0.3" footer="0.3"/>
  <pageSetup orientation="landscape" r:id="rId1"/>
  <headerFooter>
    <oddHeader xml:space="preserve">&amp;C&amp;"-,Bold"&amp;20COVID-19 Supply Reimbursement Analysis </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B1893-2FED-447F-B762-70C0A1974ED6}">
  <sheetPr>
    <tabColor theme="9" tint="0.79998168889431442"/>
  </sheetPr>
  <dimension ref="A6:O235"/>
  <sheetViews>
    <sheetView view="pageLayout" zoomScaleNormal="100" workbookViewId="0">
      <selection activeCell="F16" sqref="F16"/>
    </sheetView>
  </sheetViews>
  <sheetFormatPr defaultRowHeight="15" x14ac:dyDescent="0.25"/>
  <cols>
    <col min="1" max="1" width="9.7109375" style="19" bestFit="1" customWidth="1"/>
    <col min="2" max="2" width="6.28515625" style="22" customWidth="1"/>
    <col min="3" max="3" width="9" customWidth="1"/>
    <col min="4" max="4" width="22.28515625" customWidth="1"/>
    <col min="5" max="5" width="18.7109375" style="19" customWidth="1"/>
    <col min="6" max="6" width="10.7109375" style="19" customWidth="1"/>
    <col min="7" max="7" width="26.5703125" customWidth="1"/>
    <col min="8" max="8" width="10.140625" bestFit="1" customWidth="1"/>
    <col min="9" max="9" width="9.28515625" style="3" customWidth="1"/>
    <col min="10" max="10" width="7.7109375" style="3" customWidth="1"/>
    <col min="11" max="11" width="24.28515625" style="3" customWidth="1"/>
    <col min="12" max="12" width="6.42578125" style="3" customWidth="1"/>
    <col min="13" max="13" width="7.5703125" style="3" customWidth="1"/>
    <col min="14" max="14" width="8.28515625" style="3" customWidth="1"/>
    <col min="15" max="15" width="10" customWidth="1"/>
  </cols>
  <sheetData>
    <row r="6" spans="1:15" ht="75.75" customHeight="1" x14ac:dyDescent="0.25">
      <c r="A6" s="20" t="s">
        <v>61</v>
      </c>
      <c r="B6" s="21" t="s">
        <v>57</v>
      </c>
      <c r="C6" s="20" t="s">
        <v>38</v>
      </c>
      <c r="D6" s="20" t="s">
        <v>54</v>
      </c>
      <c r="E6" s="20" t="s">
        <v>59</v>
      </c>
      <c r="F6" s="20" t="s">
        <v>60</v>
      </c>
      <c r="G6" s="20" t="s">
        <v>39</v>
      </c>
      <c r="H6" s="20" t="s">
        <v>62</v>
      </c>
      <c r="I6" s="20" t="s">
        <v>40</v>
      </c>
      <c r="J6" s="20" t="s">
        <v>58</v>
      </c>
      <c r="K6" s="20" t="s">
        <v>43</v>
      </c>
      <c r="L6" s="20" t="s">
        <v>56</v>
      </c>
      <c r="M6" s="20" t="s">
        <v>55</v>
      </c>
      <c r="N6" s="20" t="s">
        <v>41</v>
      </c>
      <c r="O6" s="20" t="s">
        <v>63</v>
      </c>
    </row>
    <row r="7" spans="1:15" x14ac:dyDescent="0.25">
      <c r="A7" s="15">
        <v>43903</v>
      </c>
      <c r="B7" s="3">
        <v>11</v>
      </c>
      <c r="F7" s="15"/>
      <c r="H7" t="s">
        <v>89</v>
      </c>
      <c r="I7" s="3" t="s">
        <v>90</v>
      </c>
      <c r="J7" s="3" t="s">
        <v>44</v>
      </c>
      <c r="K7" s="3" t="s">
        <v>49</v>
      </c>
      <c r="L7" s="3" t="s">
        <v>44</v>
      </c>
      <c r="O7" s="3"/>
    </row>
    <row r="8" spans="1:15" x14ac:dyDescent="0.25">
      <c r="A8" s="15">
        <v>43904</v>
      </c>
      <c r="B8" s="3">
        <v>10</v>
      </c>
      <c r="F8" s="15"/>
      <c r="H8" t="s">
        <v>91</v>
      </c>
      <c r="I8" s="3" t="s">
        <v>90</v>
      </c>
      <c r="J8" s="3" t="s">
        <v>44</v>
      </c>
      <c r="K8" s="3" t="s">
        <v>48</v>
      </c>
      <c r="L8" s="3" t="s">
        <v>44</v>
      </c>
      <c r="O8" s="3"/>
    </row>
    <row r="9" spans="1:15" x14ac:dyDescent="0.25">
      <c r="A9" s="15">
        <v>43906</v>
      </c>
      <c r="B9" s="3">
        <v>30</v>
      </c>
      <c r="F9" s="15"/>
      <c r="H9" t="s">
        <v>92</v>
      </c>
      <c r="I9" s="3" t="s">
        <v>93</v>
      </c>
      <c r="J9" s="3" t="s">
        <v>44</v>
      </c>
      <c r="K9" s="3" t="s">
        <v>50</v>
      </c>
      <c r="L9" s="3" t="s">
        <v>44</v>
      </c>
      <c r="M9" s="3" t="s">
        <v>44</v>
      </c>
      <c r="N9" s="3" t="s">
        <v>53</v>
      </c>
      <c r="O9" s="3" t="s">
        <v>44</v>
      </c>
    </row>
    <row r="10" spans="1:15" x14ac:dyDescent="0.25">
      <c r="A10" s="15">
        <v>43906</v>
      </c>
      <c r="B10" s="3">
        <v>11</v>
      </c>
      <c r="F10" s="15"/>
      <c r="H10" t="s">
        <v>91</v>
      </c>
      <c r="I10" s="3" t="s">
        <v>94</v>
      </c>
      <c r="J10" s="3" t="s">
        <v>44</v>
      </c>
      <c r="K10" s="3" t="s">
        <v>48</v>
      </c>
      <c r="L10" s="3" t="s">
        <v>44</v>
      </c>
      <c r="M10" s="3" t="s">
        <v>44</v>
      </c>
      <c r="N10" s="3" t="s">
        <v>45</v>
      </c>
      <c r="O10" s="3" t="s">
        <v>44</v>
      </c>
    </row>
    <row r="11" spans="1:15" x14ac:dyDescent="0.25">
      <c r="A11" s="15">
        <v>43906</v>
      </c>
      <c r="B11" s="3">
        <v>10</v>
      </c>
      <c r="F11" s="15"/>
      <c r="H11" t="s">
        <v>91</v>
      </c>
      <c r="I11" s="3" t="s">
        <v>95</v>
      </c>
      <c r="J11" s="3" t="s">
        <v>42</v>
      </c>
      <c r="K11" s="3" t="s">
        <v>46</v>
      </c>
      <c r="L11" s="3" t="s">
        <v>44</v>
      </c>
      <c r="M11" s="3" t="s">
        <v>42</v>
      </c>
      <c r="N11" s="3" t="s">
        <v>37</v>
      </c>
      <c r="O11" s="3" t="s">
        <v>44</v>
      </c>
    </row>
    <row r="12" spans="1:15" x14ac:dyDescent="0.25">
      <c r="A12" s="15">
        <v>43909</v>
      </c>
      <c r="B12" s="3">
        <v>10</v>
      </c>
      <c r="F12" s="15"/>
      <c r="H12" t="s">
        <v>91</v>
      </c>
      <c r="I12" s="3" t="s">
        <v>90</v>
      </c>
      <c r="J12" s="3" t="s">
        <v>44</v>
      </c>
      <c r="K12" s="3" t="s">
        <v>52</v>
      </c>
      <c r="L12" s="3" t="s">
        <v>44</v>
      </c>
      <c r="O12" s="3"/>
    </row>
    <row r="13" spans="1:15" x14ac:dyDescent="0.25">
      <c r="A13" s="15">
        <v>43911</v>
      </c>
      <c r="B13" s="3">
        <v>10</v>
      </c>
      <c r="F13" s="15"/>
      <c r="H13" t="s">
        <v>91</v>
      </c>
      <c r="I13" s="3" t="s">
        <v>94</v>
      </c>
      <c r="J13" s="3" t="s">
        <v>44</v>
      </c>
      <c r="K13" s="3" t="s">
        <v>50</v>
      </c>
      <c r="L13" s="3" t="s">
        <v>44</v>
      </c>
      <c r="M13" s="3" t="s">
        <v>42</v>
      </c>
      <c r="N13" s="3" t="s">
        <v>37</v>
      </c>
      <c r="O13" s="3" t="s">
        <v>44</v>
      </c>
    </row>
    <row r="14" spans="1:15" x14ac:dyDescent="0.25">
      <c r="A14" s="15">
        <v>43912</v>
      </c>
      <c r="B14" s="3">
        <v>30</v>
      </c>
      <c r="F14" s="15"/>
      <c r="H14" t="s">
        <v>92</v>
      </c>
      <c r="I14" s="3" t="s">
        <v>94</v>
      </c>
      <c r="J14" s="3" t="s">
        <v>44</v>
      </c>
      <c r="K14" s="3" t="s">
        <v>52</v>
      </c>
      <c r="L14" s="3" t="s">
        <v>44</v>
      </c>
      <c r="M14" s="3" t="s">
        <v>42</v>
      </c>
      <c r="N14" s="3" t="s">
        <v>37</v>
      </c>
      <c r="O14" s="3" t="s">
        <v>44</v>
      </c>
    </row>
    <row r="15" spans="1:15" x14ac:dyDescent="0.25">
      <c r="A15" s="15">
        <v>43912</v>
      </c>
      <c r="B15" s="3">
        <v>20</v>
      </c>
      <c r="F15" s="15"/>
      <c r="H15" t="s">
        <v>96</v>
      </c>
      <c r="I15" s="3" t="s">
        <v>90</v>
      </c>
      <c r="J15" s="3" t="s">
        <v>44</v>
      </c>
      <c r="K15" s="3" t="s">
        <v>52</v>
      </c>
      <c r="L15" s="3" t="s">
        <v>44</v>
      </c>
      <c r="O15" s="3"/>
    </row>
    <row r="16" spans="1:15" x14ac:dyDescent="0.25">
      <c r="A16" s="15">
        <v>43912</v>
      </c>
      <c r="B16" s="3">
        <v>30</v>
      </c>
      <c r="F16" s="15"/>
      <c r="H16" t="s">
        <v>92</v>
      </c>
      <c r="I16" s="3" t="s">
        <v>93</v>
      </c>
      <c r="J16" s="3" t="s">
        <v>42</v>
      </c>
      <c r="K16" s="3" t="s">
        <v>50</v>
      </c>
      <c r="L16" s="3" t="s">
        <v>44</v>
      </c>
      <c r="M16" s="3" t="s">
        <v>44</v>
      </c>
      <c r="N16" s="3" t="s">
        <v>53</v>
      </c>
      <c r="O16" s="3" t="s">
        <v>44</v>
      </c>
    </row>
    <row r="17" spans="1:15" x14ac:dyDescent="0.25">
      <c r="A17" s="15">
        <v>43913</v>
      </c>
      <c r="B17" s="3">
        <v>11</v>
      </c>
      <c r="F17" s="15"/>
      <c r="H17" t="s">
        <v>91</v>
      </c>
      <c r="I17" s="3" t="s">
        <v>90</v>
      </c>
      <c r="J17" s="3" t="s">
        <v>44</v>
      </c>
      <c r="K17" s="3" t="s">
        <v>50</v>
      </c>
      <c r="L17" s="3" t="s">
        <v>44</v>
      </c>
      <c r="M17" s="3" t="s">
        <v>42</v>
      </c>
      <c r="N17" s="3" t="s">
        <v>37</v>
      </c>
      <c r="O17" s="3" t="s">
        <v>44</v>
      </c>
    </row>
    <row r="18" spans="1:15" x14ac:dyDescent="0.25">
      <c r="A18" s="15">
        <v>43914</v>
      </c>
      <c r="B18" s="3">
        <v>10</v>
      </c>
      <c r="F18" s="15"/>
      <c r="H18" t="s">
        <v>91</v>
      </c>
      <c r="I18" s="3" t="s">
        <v>90</v>
      </c>
      <c r="J18" s="3" t="s">
        <v>44</v>
      </c>
      <c r="K18" s="3" t="s">
        <v>50</v>
      </c>
      <c r="L18" s="3" t="s">
        <v>44</v>
      </c>
      <c r="M18" s="3" t="s">
        <v>44</v>
      </c>
      <c r="N18" s="3" t="s">
        <v>45</v>
      </c>
      <c r="O18" s="3" t="s">
        <v>44</v>
      </c>
    </row>
    <row r="19" spans="1:15" x14ac:dyDescent="0.25">
      <c r="A19" s="15">
        <v>43914</v>
      </c>
      <c r="B19" s="3">
        <v>30</v>
      </c>
      <c r="F19" s="15"/>
      <c r="H19" t="s">
        <v>92</v>
      </c>
      <c r="I19" s="3" t="s">
        <v>93</v>
      </c>
      <c r="J19" s="3" t="s">
        <v>44</v>
      </c>
      <c r="K19" s="3" t="s">
        <v>50</v>
      </c>
      <c r="L19" s="3" t="s">
        <v>44</v>
      </c>
      <c r="O19" s="3"/>
    </row>
    <row r="20" spans="1:15" x14ac:dyDescent="0.25">
      <c r="A20" s="15"/>
      <c r="F20" s="15"/>
      <c r="O20" s="3"/>
    </row>
    <row r="21" spans="1:15" x14ac:dyDescent="0.25">
      <c r="A21" s="15"/>
      <c r="F21" s="15"/>
      <c r="O21" s="3"/>
    </row>
    <row r="22" spans="1:15" x14ac:dyDescent="0.25">
      <c r="A22" s="15"/>
      <c r="F22" s="15"/>
      <c r="L22" s="23"/>
      <c r="O22" s="3"/>
    </row>
    <row r="23" spans="1:15" x14ac:dyDescent="0.25">
      <c r="A23" s="15"/>
      <c r="F23" s="15"/>
      <c r="O23" s="3"/>
    </row>
    <row r="24" spans="1:15" x14ac:dyDescent="0.25">
      <c r="A24" s="15"/>
      <c r="F24" s="15"/>
      <c r="O24" s="3"/>
    </row>
    <row r="25" spans="1:15" x14ac:dyDescent="0.25">
      <c r="A25" s="15"/>
      <c r="F25" s="15"/>
      <c r="K25" s="23"/>
      <c r="O25" s="3"/>
    </row>
    <row r="26" spans="1:15" x14ac:dyDescent="0.25">
      <c r="A26" s="15"/>
      <c r="C26" s="24"/>
      <c r="F26" s="15"/>
      <c r="O26" s="3"/>
    </row>
    <row r="27" spans="1:15" x14ac:dyDescent="0.25">
      <c r="A27" s="15"/>
      <c r="E27"/>
      <c r="F27" s="15"/>
      <c r="O27" s="3"/>
    </row>
    <row r="28" spans="1:15" x14ac:dyDescent="0.25">
      <c r="A28" s="15"/>
      <c r="F28" s="15"/>
      <c r="O28" s="3"/>
    </row>
    <row r="29" spans="1:15" x14ac:dyDescent="0.25">
      <c r="A29" s="15"/>
      <c r="E29"/>
      <c r="F29" s="15"/>
      <c r="O29" s="3"/>
    </row>
    <row r="30" spans="1:15" x14ac:dyDescent="0.25">
      <c r="A30" s="15"/>
      <c r="F30" s="15"/>
      <c r="O30" s="3"/>
    </row>
    <row r="31" spans="1:15" x14ac:dyDescent="0.25">
      <c r="A31" s="15"/>
      <c r="E31"/>
      <c r="F31" s="15"/>
      <c r="O31" s="3"/>
    </row>
    <row r="32" spans="1:15" x14ac:dyDescent="0.25">
      <c r="A32" s="15"/>
      <c r="F32" s="15"/>
      <c r="O32" s="3"/>
    </row>
    <row r="33" spans="1:15" x14ac:dyDescent="0.25">
      <c r="A33" s="15"/>
      <c r="F33" s="15"/>
      <c r="O33" s="3"/>
    </row>
    <row r="34" spans="1:15" x14ac:dyDescent="0.25">
      <c r="A34" s="15"/>
      <c r="F34" s="15"/>
      <c r="O34" s="3"/>
    </row>
    <row r="35" spans="1:15" x14ac:dyDescent="0.25">
      <c r="A35" s="15"/>
      <c r="F35" s="15"/>
      <c r="O35" s="3"/>
    </row>
    <row r="36" spans="1:15" x14ac:dyDescent="0.25">
      <c r="A36" s="15"/>
      <c r="F36" s="15"/>
      <c r="O36" s="3"/>
    </row>
    <row r="37" spans="1:15" x14ac:dyDescent="0.25">
      <c r="A37" s="15"/>
      <c r="F37" s="15"/>
      <c r="O37" s="3"/>
    </row>
    <row r="38" spans="1:15" x14ac:dyDescent="0.25">
      <c r="O38" s="3"/>
    </row>
    <row r="39" spans="1:15" x14ac:dyDescent="0.25">
      <c r="O39" s="3"/>
    </row>
    <row r="40" spans="1:15" x14ac:dyDescent="0.25">
      <c r="O40" s="3"/>
    </row>
    <row r="41" spans="1:15" x14ac:dyDescent="0.25">
      <c r="O41" s="3"/>
    </row>
    <row r="42" spans="1:15" x14ac:dyDescent="0.25">
      <c r="O42" s="3"/>
    </row>
    <row r="43" spans="1:15" x14ac:dyDescent="0.25">
      <c r="O43" s="3"/>
    </row>
    <row r="44" spans="1:15" x14ac:dyDescent="0.25">
      <c r="O44" s="3"/>
    </row>
    <row r="45" spans="1:15" x14ac:dyDescent="0.25">
      <c r="O45" s="3"/>
    </row>
    <row r="46" spans="1:15" x14ac:dyDescent="0.25">
      <c r="O46" s="3"/>
    </row>
    <row r="47" spans="1:15" x14ac:dyDescent="0.25">
      <c r="O47" s="3"/>
    </row>
    <row r="48" spans="1:15" x14ac:dyDescent="0.25">
      <c r="O48" s="3"/>
    </row>
    <row r="49" spans="15:15" x14ac:dyDescent="0.25">
      <c r="O49" s="3"/>
    </row>
    <row r="50" spans="15:15" x14ac:dyDescent="0.25">
      <c r="O50" s="3"/>
    </row>
    <row r="51" spans="15:15" x14ac:dyDescent="0.25">
      <c r="O51" s="3"/>
    </row>
    <row r="52" spans="15:15" x14ac:dyDescent="0.25">
      <c r="O52" s="3"/>
    </row>
    <row r="53" spans="15:15" x14ac:dyDescent="0.25">
      <c r="O53" s="3"/>
    </row>
    <row r="54" spans="15:15" x14ac:dyDescent="0.25">
      <c r="O54" s="3"/>
    </row>
    <row r="55" spans="15:15" x14ac:dyDescent="0.25">
      <c r="O55" s="3"/>
    </row>
    <row r="56" spans="15:15" x14ac:dyDescent="0.25">
      <c r="O56" s="3"/>
    </row>
    <row r="57" spans="15:15" x14ac:dyDescent="0.25">
      <c r="O57" s="3"/>
    </row>
    <row r="58" spans="15:15" x14ac:dyDescent="0.25">
      <c r="O58" s="3"/>
    </row>
    <row r="59" spans="15:15" x14ac:dyDescent="0.25">
      <c r="O59" s="3"/>
    </row>
    <row r="60" spans="15:15" x14ac:dyDescent="0.25">
      <c r="O60" s="3"/>
    </row>
    <row r="61" spans="15:15" x14ac:dyDescent="0.25">
      <c r="O61" s="3"/>
    </row>
    <row r="62" spans="15:15" x14ac:dyDescent="0.25">
      <c r="O62" s="3"/>
    </row>
    <row r="63" spans="15:15" x14ac:dyDescent="0.25">
      <c r="O63" s="3"/>
    </row>
    <row r="64" spans="15:15" x14ac:dyDescent="0.25">
      <c r="O64" s="3"/>
    </row>
    <row r="65" spans="15:15" x14ac:dyDescent="0.25">
      <c r="O65" s="3"/>
    </row>
    <row r="66" spans="15:15" x14ac:dyDescent="0.25">
      <c r="O66" s="3"/>
    </row>
    <row r="67" spans="15:15" x14ac:dyDescent="0.25">
      <c r="O67" s="3"/>
    </row>
    <row r="68" spans="15:15" x14ac:dyDescent="0.25">
      <c r="O68" s="3"/>
    </row>
    <row r="69" spans="15:15" x14ac:dyDescent="0.25">
      <c r="O69" s="3"/>
    </row>
    <row r="70" spans="15:15" x14ac:dyDescent="0.25">
      <c r="O70" s="3"/>
    </row>
    <row r="71" spans="15:15" x14ac:dyDescent="0.25">
      <c r="O71" s="3"/>
    </row>
    <row r="72" spans="15:15" x14ac:dyDescent="0.25">
      <c r="O72" s="3"/>
    </row>
    <row r="73" spans="15:15" x14ac:dyDescent="0.25">
      <c r="O73" s="3"/>
    </row>
    <row r="74" spans="15:15" x14ac:dyDescent="0.25">
      <c r="O74" s="3"/>
    </row>
    <row r="75" spans="15:15" x14ac:dyDescent="0.25">
      <c r="O75" s="3"/>
    </row>
    <row r="76" spans="15:15" x14ac:dyDescent="0.25">
      <c r="O76" s="3"/>
    </row>
    <row r="77" spans="15:15" x14ac:dyDescent="0.25">
      <c r="O77" s="3"/>
    </row>
    <row r="78" spans="15:15" x14ac:dyDescent="0.25">
      <c r="O78" s="3"/>
    </row>
    <row r="79" spans="15:15" x14ac:dyDescent="0.25">
      <c r="O79" s="3"/>
    </row>
    <row r="80" spans="15:15" x14ac:dyDescent="0.25">
      <c r="O80" s="3"/>
    </row>
    <row r="81" spans="15:15" x14ac:dyDescent="0.25">
      <c r="O81" s="3"/>
    </row>
    <row r="82" spans="15:15" x14ac:dyDescent="0.25">
      <c r="O82" s="3"/>
    </row>
    <row r="83" spans="15:15" x14ac:dyDescent="0.25">
      <c r="O83" s="3"/>
    </row>
    <row r="84" spans="15:15" x14ac:dyDescent="0.25">
      <c r="O84" s="3"/>
    </row>
    <row r="85" spans="15:15" x14ac:dyDescent="0.25">
      <c r="O85" s="3"/>
    </row>
    <row r="86" spans="15:15" x14ac:dyDescent="0.25">
      <c r="O86" s="3"/>
    </row>
    <row r="87" spans="15:15" x14ac:dyDescent="0.25">
      <c r="O87" s="3"/>
    </row>
    <row r="88" spans="15:15" x14ac:dyDescent="0.25">
      <c r="O88" s="3"/>
    </row>
    <row r="89" spans="15:15" x14ac:dyDescent="0.25">
      <c r="O89" s="3"/>
    </row>
    <row r="90" spans="15:15" x14ac:dyDescent="0.25">
      <c r="O90" s="3"/>
    </row>
    <row r="91" spans="15:15" x14ac:dyDescent="0.25">
      <c r="O91" s="3"/>
    </row>
    <row r="92" spans="15:15" x14ac:dyDescent="0.25">
      <c r="O92" s="3"/>
    </row>
    <row r="93" spans="15:15" x14ac:dyDescent="0.25">
      <c r="O93" s="3"/>
    </row>
    <row r="94" spans="15:15" x14ac:dyDescent="0.25">
      <c r="O94" s="3"/>
    </row>
    <row r="95" spans="15:15" x14ac:dyDescent="0.25">
      <c r="O95" s="3"/>
    </row>
    <row r="96" spans="15:15" x14ac:dyDescent="0.25">
      <c r="O96" s="3"/>
    </row>
    <row r="97" spans="15:15" x14ac:dyDescent="0.25">
      <c r="O97" s="3"/>
    </row>
    <row r="98" spans="15:15" x14ac:dyDescent="0.25">
      <c r="O98" s="3"/>
    </row>
    <row r="99" spans="15:15" x14ac:dyDescent="0.25">
      <c r="O99" s="3"/>
    </row>
    <row r="100" spans="15:15" x14ac:dyDescent="0.25">
      <c r="O100" s="3"/>
    </row>
    <row r="101" spans="15:15" x14ac:dyDescent="0.25">
      <c r="O101" s="3"/>
    </row>
    <row r="102" spans="15:15" x14ac:dyDescent="0.25">
      <c r="O102" s="3"/>
    </row>
    <row r="103" spans="15:15" x14ac:dyDescent="0.25">
      <c r="O103" s="3"/>
    </row>
    <row r="104" spans="15:15" x14ac:dyDescent="0.25">
      <c r="O104" s="3"/>
    </row>
    <row r="105" spans="15:15" x14ac:dyDescent="0.25">
      <c r="O105" s="3"/>
    </row>
    <row r="106" spans="15:15" x14ac:dyDescent="0.25">
      <c r="O106" s="3"/>
    </row>
    <row r="107" spans="15:15" x14ac:dyDescent="0.25">
      <c r="O107" s="3"/>
    </row>
    <row r="108" spans="15:15" x14ac:dyDescent="0.25">
      <c r="O108" s="3"/>
    </row>
    <row r="109" spans="15:15" x14ac:dyDescent="0.25">
      <c r="O109" s="3"/>
    </row>
    <row r="110" spans="15:15" x14ac:dyDescent="0.25">
      <c r="O110" s="3"/>
    </row>
    <row r="111" spans="15:15" x14ac:dyDescent="0.25">
      <c r="O111" s="3"/>
    </row>
    <row r="112" spans="15:15" x14ac:dyDescent="0.25">
      <c r="O112" s="3"/>
    </row>
    <row r="113" spans="15:15" x14ac:dyDescent="0.25">
      <c r="O113" s="3"/>
    </row>
    <row r="114" spans="15:15" x14ac:dyDescent="0.25">
      <c r="O114" s="3"/>
    </row>
    <row r="115" spans="15:15" x14ac:dyDescent="0.25">
      <c r="O115" s="3"/>
    </row>
    <row r="116" spans="15:15" x14ac:dyDescent="0.25">
      <c r="O116" s="3"/>
    </row>
    <row r="117" spans="15:15" x14ac:dyDescent="0.25">
      <c r="O117" s="3"/>
    </row>
    <row r="118" spans="15:15" x14ac:dyDescent="0.25">
      <c r="O118" s="3"/>
    </row>
    <row r="119" spans="15:15" x14ac:dyDescent="0.25">
      <c r="O119" s="3"/>
    </row>
    <row r="120" spans="15:15" x14ac:dyDescent="0.25">
      <c r="O120" s="3"/>
    </row>
    <row r="121" spans="15:15" x14ac:dyDescent="0.25">
      <c r="O121" s="3"/>
    </row>
    <row r="122" spans="15:15" x14ac:dyDescent="0.25">
      <c r="O122" s="3"/>
    </row>
    <row r="123" spans="15:15" x14ac:dyDescent="0.25">
      <c r="O123" s="3"/>
    </row>
    <row r="124" spans="15:15" x14ac:dyDescent="0.25">
      <c r="O124" s="3"/>
    </row>
    <row r="125" spans="15:15" x14ac:dyDescent="0.25">
      <c r="O125" s="3"/>
    </row>
    <row r="126" spans="15:15" x14ac:dyDescent="0.25">
      <c r="O126" s="3"/>
    </row>
    <row r="127" spans="15:15" x14ac:dyDescent="0.25">
      <c r="O127" s="3"/>
    </row>
    <row r="128" spans="15:15" x14ac:dyDescent="0.25">
      <c r="O128" s="3"/>
    </row>
    <row r="129" spans="15:15" x14ac:dyDescent="0.25">
      <c r="O129" s="3"/>
    </row>
    <row r="130" spans="15:15" x14ac:dyDescent="0.25">
      <c r="O130" s="3"/>
    </row>
    <row r="131" spans="15:15" x14ac:dyDescent="0.25">
      <c r="O131" s="3"/>
    </row>
    <row r="132" spans="15:15" x14ac:dyDescent="0.25">
      <c r="O132" s="3"/>
    </row>
    <row r="133" spans="15:15" x14ac:dyDescent="0.25">
      <c r="O133" s="3"/>
    </row>
    <row r="134" spans="15:15" x14ac:dyDescent="0.25">
      <c r="O134" s="3"/>
    </row>
    <row r="135" spans="15:15" x14ac:dyDescent="0.25">
      <c r="O135" s="3"/>
    </row>
    <row r="136" spans="15:15" x14ac:dyDescent="0.25">
      <c r="O136" s="3"/>
    </row>
    <row r="137" spans="15:15" x14ac:dyDescent="0.25">
      <c r="O137" s="3"/>
    </row>
    <row r="138" spans="15:15" x14ac:dyDescent="0.25">
      <c r="O138" s="3"/>
    </row>
    <row r="139" spans="15:15" x14ac:dyDescent="0.25">
      <c r="O139" s="3"/>
    </row>
    <row r="140" spans="15:15" x14ac:dyDescent="0.25">
      <c r="O140" s="3"/>
    </row>
    <row r="141" spans="15:15" x14ac:dyDescent="0.25">
      <c r="O141" s="3"/>
    </row>
    <row r="142" spans="15:15" x14ac:dyDescent="0.25">
      <c r="O142" s="3"/>
    </row>
    <row r="143" spans="15:15" x14ac:dyDescent="0.25">
      <c r="O143" s="3"/>
    </row>
    <row r="144" spans="15:15" x14ac:dyDescent="0.25">
      <c r="O144" s="3"/>
    </row>
    <row r="145" spans="15:15" x14ac:dyDescent="0.25">
      <c r="O145" s="3"/>
    </row>
    <row r="146" spans="15:15" x14ac:dyDescent="0.25">
      <c r="O146" s="3"/>
    </row>
    <row r="147" spans="15:15" x14ac:dyDescent="0.25">
      <c r="O147" s="3"/>
    </row>
    <row r="148" spans="15:15" x14ac:dyDescent="0.25">
      <c r="O148" s="3"/>
    </row>
    <row r="149" spans="15:15" x14ac:dyDescent="0.25">
      <c r="O149" s="3"/>
    </row>
    <row r="150" spans="15:15" x14ac:dyDescent="0.25">
      <c r="O150" s="3"/>
    </row>
    <row r="151" spans="15:15" x14ac:dyDescent="0.25">
      <c r="O151" s="3"/>
    </row>
    <row r="152" spans="15:15" x14ac:dyDescent="0.25">
      <c r="O152" s="3"/>
    </row>
    <row r="153" spans="15:15" x14ac:dyDescent="0.25">
      <c r="O153" s="3"/>
    </row>
    <row r="154" spans="15:15" x14ac:dyDescent="0.25">
      <c r="O154" s="3"/>
    </row>
    <row r="155" spans="15:15" x14ac:dyDescent="0.25">
      <c r="O155" s="3"/>
    </row>
    <row r="156" spans="15:15" x14ac:dyDescent="0.25">
      <c r="O156" s="3"/>
    </row>
    <row r="157" spans="15:15" x14ac:dyDescent="0.25">
      <c r="O157" s="3"/>
    </row>
    <row r="158" spans="15:15" x14ac:dyDescent="0.25">
      <c r="O158" s="3"/>
    </row>
    <row r="159" spans="15:15" x14ac:dyDescent="0.25">
      <c r="O159" s="3"/>
    </row>
    <row r="160" spans="15:15" x14ac:dyDescent="0.25">
      <c r="O160" s="3"/>
    </row>
    <row r="161" spans="15:15" x14ac:dyDescent="0.25">
      <c r="O161" s="3"/>
    </row>
    <row r="162" spans="15:15" x14ac:dyDescent="0.25">
      <c r="O162" s="3"/>
    </row>
    <row r="163" spans="15:15" x14ac:dyDescent="0.25">
      <c r="O163" s="3"/>
    </row>
    <row r="164" spans="15:15" x14ac:dyDescent="0.25">
      <c r="O164" s="3"/>
    </row>
    <row r="165" spans="15:15" x14ac:dyDescent="0.25">
      <c r="O165" s="3"/>
    </row>
    <row r="166" spans="15:15" x14ac:dyDescent="0.25">
      <c r="O166" s="3"/>
    </row>
    <row r="167" spans="15:15" x14ac:dyDescent="0.25">
      <c r="O167" s="3"/>
    </row>
    <row r="168" spans="15:15" x14ac:dyDescent="0.25">
      <c r="O168" s="3"/>
    </row>
    <row r="169" spans="15:15" x14ac:dyDescent="0.25">
      <c r="O169" s="3"/>
    </row>
    <row r="170" spans="15:15" x14ac:dyDescent="0.25">
      <c r="O170" s="3"/>
    </row>
    <row r="171" spans="15:15" x14ac:dyDescent="0.25">
      <c r="O171" s="3"/>
    </row>
    <row r="172" spans="15:15" x14ac:dyDescent="0.25">
      <c r="O172" s="3"/>
    </row>
    <row r="173" spans="15:15" x14ac:dyDescent="0.25">
      <c r="O173" s="3"/>
    </row>
    <row r="174" spans="15:15" x14ac:dyDescent="0.25">
      <c r="O174" s="3"/>
    </row>
    <row r="175" spans="15:15" x14ac:dyDescent="0.25">
      <c r="O175" s="3"/>
    </row>
    <row r="176" spans="15:15" x14ac:dyDescent="0.25">
      <c r="O176" s="3"/>
    </row>
    <row r="177" spans="15:15" x14ac:dyDescent="0.25">
      <c r="O177" s="3"/>
    </row>
    <row r="178" spans="15:15" x14ac:dyDescent="0.25">
      <c r="O178" s="3"/>
    </row>
    <row r="179" spans="15:15" x14ac:dyDescent="0.25">
      <c r="O179" s="3"/>
    </row>
    <row r="180" spans="15:15" x14ac:dyDescent="0.25">
      <c r="O180" s="3"/>
    </row>
    <row r="181" spans="15:15" x14ac:dyDescent="0.25">
      <c r="O181" s="3"/>
    </row>
    <row r="182" spans="15:15" x14ac:dyDescent="0.25">
      <c r="O182" s="3"/>
    </row>
    <row r="183" spans="15:15" x14ac:dyDescent="0.25">
      <c r="O183" s="3"/>
    </row>
    <row r="184" spans="15:15" x14ac:dyDescent="0.25">
      <c r="O184" s="3"/>
    </row>
    <row r="185" spans="15:15" x14ac:dyDescent="0.25">
      <c r="O185" s="3"/>
    </row>
    <row r="186" spans="15:15" x14ac:dyDescent="0.25">
      <c r="O186" s="3"/>
    </row>
    <row r="187" spans="15:15" x14ac:dyDescent="0.25">
      <c r="O187" s="3"/>
    </row>
    <row r="188" spans="15:15" x14ac:dyDescent="0.25">
      <c r="O188" s="3"/>
    </row>
    <row r="189" spans="15:15" x14ac:dyDescent="0.25">
      <c r="O189" s="3"/>
    </row>
    <row r="190" spans="15:15" x14ac:dyDescent="0.25">
      <c r="O190" s="3"/>
    </row>
    <row r="191" spans="15:15" x14ac:dyDescent="0.25">
      <c r="O191" s="3"/>
    </row>
    <row r="192" spans="15:15" x14ac:dyDescent="0.25">
      <c r="O192" s="3"/>
    </row>
    <row r="193" spans="15:15" x14ac:dyDescent="0.25">
      <c r="O193" s="3"/>
    </row>
    <row r="194" spans="15:15" x14ac:dyDescent="0.25">
      <c r="O194" s="3"/>
    </row>
    <row r="195" spans="15:15" x14ac:dyDescent="0.25">
      <c r="O195" s="3"/>
    </row>
    <row r="196" spans="15:15" x14ac:dyDescent="0.25">
      <c r="O196" s="3"/>
    </row>
    <row r="197" spans="15:15" x14ac:dyDescent="0.25">
      <c r="O197" s="3"/>
    </row>
    <row r="198" spans="15:15" x14ac:dyDescent="0.25">
      <c r="O198" s="3"/>
    </row>
    <row r="199" spans="15:15" x14ac:dyDescent="0.25">
      <c r="O199" s="3"/>
    </row>
    <row r="200" spans="15:15" x14ac:dyDescent="0.25">
      <c r="O200" s="3"/>
    </row>
    <row r="201" spans="15:15" x14ac:dyDescent="0.25">
      <c r="O201" s="3"/>
    </row>
    <row r="202" spans="15:15" x14ac:dyDescent="0.25">
      <c r="O202" s="3"/>
    </row>
    <row r="203" spans="15:15" x14ac:dyDescent="0.25">
      <c r="O203" s="3"/>
    </row>
    <row r="204" spans="15:15" x14ac:dyDescent="0.25">
      <c r="O204" s="3"/>
    </row>
    <row r="205" spans="15:15" x14ac:dyDescent="0.25">
      <c r="O205" s="3"/>
    </row>
    <row r="206" spans="15:15" x14ac:dyDescent="0.25">
      <c r="O206" s="3"/>
    </row>
    <row r="207" spans="15:15" x14ac:dyDescent="0.25">
      <c r="O207" s="3"/>
    </row>
    <row r="208" spans="15:15" x14ac:dyDescent="0.25">
      <c r="O208" s="3"/>
    </row>
    <row r="209" spans="15:15" x14ac:dyDescent="0.25">
      <c r="O209" s="3"/>
    </row>
    <row r="210" spans="15:15" x14ac:dyDescent="0.25">
      <c r="O210" s="3"/>
    </row>
    <row r="211" spans="15:15" x14ac:dyDescent="0.25">
      <c r="O211" s="3"/>
    </row>
    <row r="212" spans="15:15" x14ac:dyDescent="0.25">
      <c r="O212" s="3"/>
    </row>
    <row r="213" spans="15:15" x14ac:dyDescent="0.25">
      <c r="O213" s="3"/>
    </row>
    <row r="214" spans="15:15" x14ac:dyDescent="0.25">
      <c r="O214" s="3"/>
    </row>
    <row r="215" spans="15:15" x14ac:dyDescent="0.25">
      <c r="O215" s="3"/>
    </row>
    <row r="216" spans="15:15" x14ac:dyDescent="0.25">
      <c r="O216" s="3"/>
    </row>
    <row r="217" spans="15:15" x14ac:dyDescent="0.25">
      <c r="O217" s="3"/>
    </row>
    <row r="218" spans="15:15" x14ac:dyDescent="0.25">
      <c r="O218" s="3"/>
    </row>
    <row r="219" spans="15:15" x14ac:dyDescent="0.25">
      <c r="O219" s="3"/>
    </row>
    <row r="220" spans="15:15" x14ac:dyDescent="0.25">
      <c r="O220" s="3"/>
    </row>
    <row r="221" spans="15:15" x14ac:dyDescent="0.25">
      <c r="O221" s="3"/>
    </row>
    <row r="222" spans="15:15" x14ac:dyDescent="0.25">
      <c r="O222" s="3"/>
    </row>
    <row r="223" spans="15:15" x14ac:dyDescent="0.25">
      <c r="O223" s="3"/>
    </row>
    <row r="224" spans="15:15" x14ac:dyDescent="0.25">
      <c r="O224" s="3"/>
    </row>
    <row r="225" spans="15:15" x14ac:dyDescent="0.25">
      <c r="O225" s="3"/>
    </row>
    <row r="226" spans="15:15" x14ac:dyDescent="0.25">
      <c r="O226" s="3"/>
    </row>
    <row r="227" spans="15:15" x14ac:dyDescent="0.25">
      <c r="O227" s="3"/>
    </row>
    <row r="228" spans="15:15" x14ac:dyDescent="0.25">
      <c r="O228" s="3"/>
    </row>
    <row r="229" spans="15:15" x14ac:dyDescent="0.25">
      <c r="O229" s="3"/>
    </row>
    <row r="230" spans="15:15" x14ac:dyDescent="0.25">
      <c r="O230" s="3"/>
    </row>
    <row r="231" spans="15:15" x14ac:dyDescent="0.25">
      <c r="O231" s="3"/>
    </row>
    <row r="232" spans="15:15" x14ac:dyDescent="0.25">
      <c r="O232" s="3"/>
    </row>
    <row r="233" spans="15:15" x14ac:dyDescent="0.25">
      <c r="O233" s="3"/>
    </row>
    <row r="234" spans="15:15" x14ac:dyDescent="0.25">
      <c r="O234" s="3"/>
    </row>
    <row r="235" spans="15:15" x14ac:dyDescent="0.25">
      <c r="O235" s="3"/>
    </row>
  </sheetData>
  <autoFilter ref="A6:N37" xr:uid="{83B0F7B6-3D03-4A13-A03D-EEEF7911FC4C}">
    <sortState xmlns:xlrd2="http://schemas.microsoft.com/office/spreadsheetml/2017/richdata2" ref="A7:N22">
      <sortCondition ref="C6"/>
    </sortState>
  </autoFilter>
  <phoneticPr fontId="2" type="noConversion"/>
  <pageMargins left="0.25" right="0.25" top="0.75" bottom="0.75" header="0.3" footer="0.3"/>
  <pageSetup orientation="landscape" r:id="rId1"/>
  <headerFooter>
    <oddHeader>&amp;C&amp;"-,Bold"&amp;20COVID - 19 Patient of Uknown Infection (PUI)</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 operator="containsText" id="{747F5EC5-E847-44C4-B60F-40ABFAC00765}">
            <xm:f>NOT(ISERROR(SEARCH("Yes",M24)))</xm:f>
            <xm:f>"Yes"</xm:f>
            <x14:dxf>
              <fill>
                <patternFill>
                  <bgColor rgb="FFFFC000"/>
                </patternFill>
              </fill>
            </x14:dxf>
          </x14:cfRule>
          <xm:sqref>M24:M35</xm:sqref>
        </x14:conditionalFormatting>
        <x14:conditionalFormatting xmlns:xm="http://schemas.microsoft.com/office/excel/2006/main">
          <x14:cfRule type="containsText" priority="4" operator="containsText" id="{C85EBDE1-B8C8-4556-8254-1F898C8CFCAA}">
            <xm:f>NOT(ISERROR(SEARCH("Negative",N22)))</xm:f>
            <xm:f>"Negative"</xm:f>
            <x14:dxf>
              <fill>
                <patternFill>
                  <bgColor rgb="FF00B050"/>
                </patternFill>
              </fill>
            </x14:dxf>
          </x14:cfRule>
          <x14:cfRule type="containsText" priority="5" operator="containsText" id="{1C3B0CCE-8BB4-4684-8585-F0B301CF66E3}">
            <xm:f>NOT(ISERROR(SEARCH("Positive",N22)))</xm:f>
            <xm:f>"Positive"</xm:f>
            <x14:dxf>
              <fill>
                <patternFill>
                  <bgColor rgb="FFFF0000"/>
                </patternFill>
              </fill>
            </x14:dxf>
          </x14:cfRule>
          <xm:sqref>N22:N35</xm:sqref>
        </x14:conditionalFormatting>
        <x14:conditionalFormatting xmlns:xm="http://schemas.microsoft.com/office/excel/2006/main">
          <x14:cfRule type="containsText" priority="3" operator="containsText" id="{1FFED816-E2B3-42ED-BA3C-64E9032415C5}">
            <xm:f>NOT(ISERROR(SEARCH("Yes",M7)))</xm:f>
            <xm:f>"Yes"</xm:f>
            <x14:dxf>
              <fill>
                <patternFill>
                  <bgColor rgb="FFFFC000"/>
                </patternFill>
              </fill>
            </x14:dxf>
          </x14:cfRule>
          <xm:sqref>M7:M23</xm:sqref>
        </x14:conditionalFormatting>
        <x14:conditionalFormatting xmlns:xm="http://schemas.microsoft.com/office/excel/2006/main">
          <x14:cfRule type="containsText" priority="1" operator="containsText" id="{227DA1EF-CBC0-45F7-8D7F-A3AB8DA3A91B}">
            <xm:f>NOT(ISERROR(SEARCH("Negative",N7)))</xm:f>
            <xm:f>"Negative"</xm:f>
            <x14:dxf>
              <fill>
                <patternFill>
                  <bgColor rgb="FF00B050"/>
                </patternFill>
              </fill>
            </x14:dxf>
          </x14:cfRule>
          <x14:cfRule type="containsText" priority="2" operator="containsText" id="{16714256-FDBF-4F72-98A3-32F277CB1641}">
            <xm:f>NOT(ISERROR(SEARCH("Positive",N7)))</xm:f>
            <xm:f>"Positive"</xm:f>
            <x14:dxf>
              <fill>
                <patternFill>
                  <bgColor rgb="FFFF0000"/>
                </patternFill>
              </fill>
            </x14:dxf>
          </x14:cfRule>
          <xm:sqref>N7:N21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A5D5ED04-3019-4CE0-B656-DAA0487DBFF1}">
          <x14:formula1>
            <xm:f>'Drop Downs'!$J$2:$J$9</xm:f>
          </x14:formula1>
          <xm:sqref>I20:I41</xm:sqref>
        </x14:dataValidation>
        <x14:dataValidation type="list" allowBlank="1" showInputMessage="1" showErrorMessage="1" xr:uid="{9E6D9458-AB1A-412A-8C1D-22A0206379CC}">
          <x14:formula1>
            <xm:f>'Drop Downs'!$A$2:$A$9</xm:f>
          </x14:formula1>
          <xm:sqref>K20:K44</xm:sqref>
        </x14:dataValidation>
        <x14:dataValidation type="list" allowBlank="1" showInputMessage="1" showErrorMessage="1" xr:uid="{09CB847D-89D7-4E11-964E-875CB1E67E8C}">
          <x14:formula1>
            <xm:f>'Drop Downs'!$F$2:$F$4</xm:f>
          </x14:formula1>
          <xm:sqref>L20:L69 J20:J69 O7:O235 M7:M235</xm:sqref>
        </x14:dataValidation>
        <x14:dataValidation type="list" allowBlank="1" showInputMessage="1" showErrorMessage="1" xr:uid="{FF6A73F2-6217-49D2-9750-C21FB850F549}">
          <x14:formula1>
            <xm:f>'Drop Downs'!$H$2:$H$4</xm:f>
          </x14:formula1>
          <xm:sqref>N7:N167</xm:sqref>
        </x14:dataValidation>
        <x14:dataValidation type="list" allowBlank="1" showInputMessage="1" showErrorMessage="1" xr:uid="{EDCE17FB-D191-497F-8C64-F7AADD6933F5}">
          <x14:formula1>
            <xm:f>'Drop Downs'!$L$2:$L$7</xm:f>
          </x14:formula1>
          <xm:sqref>B20:B36</xm:sqref>
        </x14:dataValidation>
        <x14:dataValidation type="list" allowBlank="1" showInputMessage="1" showErrorMessage="1" xr:uid="{FDD07C31-2E8C-41C0-81DC-3B4F3F906D2E}">
          <x14:formula1>
            <xm:f>'Drop Downs'!$N$2:$N$11</xm:f>
          </x14:formula1>
          <xm:sqref>H24:H35</xm:sqref>
        </x14:dataValidation>
        <x14:dataValidation type="list" allowBlank="1" showInputMessage="1" showErrorMessage="1" xr:uid="{D1387B6C-3BB7-414D-AE0C-2F3FEC787524}">
          <x14:formula1>
            <xm:f>'[COVID-19 All Data, Burn Rate, Cost Sheet, PUI''s.xlsx]Drop Downs'!#REF!</xm:f>
          </x14:formula1>
          <xm:sqref>H7:H23 I7:L19 B7:B19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1C702-C9FD-40B4-A206-9D102FC44491}">
  <sheetPr>
    <tabColor theme="8" tint="0.79998168889431442"/>
  </sheetPr>
  <dimension ref="A1:C6"/>
  <sheetViews>
    <sheetView workbookViewId="0">
      <selection activeCell="E11" sqref="E11"/>
    </sheetView>
  </sheetViews>
  <sheetFormatPr defaultRowHeight="15" x14ac:dyDescent="0.25"/>
  <cols>
    <col min="1" max="1" width="12.42578125" style="19" bestFit="1" customWidth="1"/>
    <col min="2" max="3" width="9.140625" style="3"/>
  </cols>
  <sheetData>
    <row r="1" spans="1:3" x14ac:dyDescent="0.25">
      <c r="A1" s="31" t="s">
        <v>64</v>
      </c>
      <c r="B1" s="32" t="s">
        <v>65</v>
      </c>
      <c r="C1" s="32" t="s">
        <v>66</v>
      </c>
    </row>
    <row r="6" spans="1:3" x14ac:dyDescent="0.25">
      <c r="B6"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76DC4-6298-46CB-8DEA-DAFF41AED167}">
  <sheetPr>
    <tabColor theme="4" tint="0.59999389629810485"/>
  </sheetPr>
  <dimension ref="B4:Z43"/>
  <sheetViews>
    <sheetView workbookViewId="0">
      <selection activeCell="L27" sqref="L27"/>
    </sheetView>
  </sheetViews>
  <sheetFormatPr defaultRowHeight="15" x14ac:dyDescent="0.25"/>
  <cols>
    <col min="1" max="1" width="13.140625" bestFit="1" customWidth="1"/>
    <col min="2" max="2" width="14" bestFit="1" customWidth="1"/>
    <col min="3" max="3" width="19.140625" bestFit="1" customWidth="1"/>
    <col min="4" max="4" width="27" bestFit="1" customWidth="1"/>
    <col min="5" max="5" width="5.85546875" bestFit="1" customWidth="1"/>
    <col min="6" max="6" width="11.28515625" bestFit="1" customWidth="1"/>
    <col min="7" max="7" width="12.85546875" bestFit="1" customWidth="1"/>
    <col min="8" max="8" width="11.28515625" bestFit="1" customWidth="1"/>
    <col min="9" max="9" width="14.140625" bestFit="1" customWidth="1"/>
    <col min="10" max="10" width="11.28515625" bestFit="1" customWidth="1"/>
    <col min="11" max="11" width="19" bestFit="1" customWidth="1"/>
    <col min="12" max="13" width="19" customWidth="1"/>
    <col min="14" max="14" width="11.28515625" bestFit="1" customWidth="1"/>
    <col min="15" max="15" width="18" bestFit="1" customWidth="1"/>
    <col min="16" max="16" width="19" customWidth="1"/>
    <col min="17" max="17" width="12.7109375" customWidth="1"/>
    <col min="18" max="18" width="14.140625" bestFit="1" customWidth="1"/>
    <col min="19" max="19" width="22.42578125" bestFit="1" customWidth="1"/>
    <col min="20" max="20" width="16" bestFit="1" customWidth="1"/>
    <col min="21" max="21" width="14.5703125" bestFit="1" customWidth="1"/>
    <col min="22" max="23" width="16" bestFit="1" customWidth="1"/>
    <col min="25" max="25" width="14.5703125" bestFit="1" customWidth="1"/>
    <col min="26" max="26" width="16" bestFit="1" customWidth="1"/>
  </cols>
  <sheetData>
    <row r="4" spans="2:26" x14ac:dyDescent="0.25">
      <c r="J4" s="34" t="s">
        <v>117</v>
      </c>
    </row>
    <row r="5" spans="2:26" x14ac:dyDescent="0.25">
      <c r="B5" s="34" t="s">
        <v>111</v>
      </c>
      <c r="F5" s="34" t="s">
        <v>110</v>
      </c>
      <c r="J5" s="34" t="s">
        <v>109</v>
      </c>
      <c r="N5" s="34" t="s">
        <v>112</v>
      </c>
      <c r="R5" s="34" t="s">
        <v>118</v>
      </c>
      <c r="U5" s="34" t="s">
        <v>119</v>
      </c>
      <c r="Y5" s="34" t="s">
        <v>82</v>
      </c>
    </row>
    <row r="6" spans="2:26" x14ac:dyDescent="0.25">
      <c r="B6" s="25" t="s">
        <v>61</v>
      </c>
      <c r="C6" t="s">
        <v>70</v>
      </c>
      <c r="F6" s="25" t="s">
        <v>61</v>
      </c>
      <c r="G6" t="s">
        <v>70</v>
      </c>
      <c r="J6" s="25" t="s">
        <v>77</v>
      </c>
      <c r="K6" t="s">
        <v>78</v>
      </c>
      <c r="N6" s="25" t="s">
        <v>77</v>
      </c>
      <c r="O6" t="s">
        <v>71</v>
      </c>
      <c r="R6" s="25" t="s">
        <v>55</v>
      </c>
      <c r="S6" t="s">
        <v>44</v>
      </c>
      <c r="U6" s="25" t="s">
        <v>81</v>
      </c>
      <c r="V6" t="s">
        <v>45</v>
      </c>
      <c r="Y6" s="25" t="s">
        <v>81</v>
      </c>
      <c r="Z6" t="s">
        <v>53</v>
      </c>
    </row>
    <row r="7" spans="2:26" x14ac:dyDescent="0.25">
      <c r="J7" s="15">
        <v>43903</v>
      </c>
      <c r="K7" s="26">
        <v>1</v>
      </c>
      <c r="L7" s="26"/>
      <c r="M7" s="26"/>
      <c r="N7" s="15">
        <v>43903</v>
      </c>
      <c r="O7" s="26">
        <v>1</v>
      </c>
    </row>
    <row r="8" spans="2:26" x14ac:dyDescent="0.25">
      <c r="B8" s="25" t="s">
        <v>85</v>
      </c>
      <c r="C8" t="s">
        <v>68</v>
      </c>
      <c r="F8" s="25" t="s">
        <v>84</v>
      </c>
      <c r="G8" t="s">
        <v>69</v>
      </c>
      <c r="J8" s="15">
        <v>43904</v>
      </c>
      <c r="K8" s="26">
        <v>1</v>
      </c>
      <c r="N8" s="15">
        <v>43904</v>
      </c>
      <c r="O8" s="26">
        <v>1</v>
      </c>
      <c r="R8" s="25" t="s">
        <v>77</v>
      </c>
      <c r="S8" t="s">
        <v>75</v>
      </c>
      <c r="U8" s="25" t="s">
        <v>77</v>
      </c>
      <c r="V8" t="s">
        <v>76</v>
      </c>
      <c r="Y8" s="25" t="s">
        <v>77</v>
      </c>
      <c r="Z8" t="s">
        <v>76</v>
      </c>
    </row>
    <row r="9" spans="2:26" x14ac:dyDescent="0.25">
      <c r="B9" s="19">
        <v>10</v>
      </c>
      <c r="C9" s="26">
        <v>5</v>
      </c>
      <c r="F9" s="19" t="s">
        <v>92</v>
      </c>
      <c r="G9" s="26">
        <v>4</v>
      </c>
      <c r="J9" s="15">
        <v>43906</v>
      </c>
      <c r="K9" s="26">
        <v>3</v>
      </c>
      <c r="N9" s="15">
        <v>43906</v>
      </c>
      <c r="O9" s="26">
        <v>3</v>
      </c>
      <c r="R9" s="15">
        <v>43906</v>
      </c>
      <c r="S9" s="26">
        <v>2</v>
      </c>
      <c r="U9" s="15">
        <v>43906</v>
      </c>
      <c r="V9" s="26">
        <v>1</v>
      </c>
      <c r="Y9" s="15">
        <v>43906</v>
      </c>
      <c r="Z9" s="26">
        <v>1</v>
      </c>
    </row>
    <row r="10" spans="2:26" x14ac:dyDescent="0.25">
      <c r="B10" s="19">
        <v>11</v>
      </c>
      <c r="C10" s="26">
        <v>3</v>
      </c>
      <c r="F10" s="19" t="s">
        <v>96</v>
      </c>
      <c r="G10" s="26">
        <v>1</v>
      </c>
      <c r="J10" s="15">
        <v>43909</v>
      </c>
      <c r="K10" s="26">
        <v>1</v>
      </c>
      <c r="N10" s="15">
        <v>43909</v>
      </c>
      <c r="O10" s="26">
        <v>1</v>
      </c>
      <c r="R10" s="15">
        <v>43912</v>
      </c>
      <c r="S10" s="26">
        <v>1</v>
      </c>
      <c r="U10" s="15">
        <v>43914</v>
      </c>
      <c r="V10" s="26">
        <v>1</v>
      </c>
      <c r="Y10" s="15">
        <v>43912</v>
      </c>
      <c r="Z10" s="26">
        <v>1</v>
      </c>
    </row>
    <row r="11" spans="2:26" x14ac:dyDescent="0.25">
      <c r="B11" s="19">
        <v>20</v>
      </c>
      <c r="C11" s="26">
        <v>1</v>
      </c>
      <c r="F11" s="19" t="s">
        <v>91</v>
      </c>
      <c r="G11" s="26">
        <v>7</v>
      </c>
      <c r="J11" s="15">
        <v>43911</v>
      </c>
      <c r="K11" s="26">
        <v>1</v>
      </c>
      <c r="N11" s="15">
        <v>43911</v>
      </c>
      <c r="O11" s="26">
        <v>1</v>
      </c>
      <c r="R11" s="15">
        <v>43914</v>
      </c>
      <c r="S11" s="26">
        <v>1</v>
      </c>
      <c r="U11" s="19" t="s">
        <v>67</v>
      </c>
      <c r="V11" s="26">
        <v>2</v>
      </c>
      <c r="Y11" s="19" t="s">
        <v>67</v>
      </c>
      <c r="Z11" s="26">
        <v>2</v>
      </c>
    </row>
    <row r="12" spans="2:26" x14ac:dyDescent="0.25">
      <c r="B12" s="19">
        <v>30</v>
      </c>
      <c r="C12" s="26">
        <v>4</v>
      </c>
      <c r="F12" s="19" t="s">
        <v>89</v>
      </c>
      <c r="G12" s="26">
        <v>1</v>
      </c>
      <c r="J12" s="15">
        <v>43912</v>
      </c>
      <c r="K12" s="26">
        <v>3</v>
      </c>
      <c r="N12" s="15">
        <v>43912</v>
      </c>
      <c r="O12" s="26">
        <v>3</v>
      </c>
      <c r="R12" s="19" t="s">
        <v>67</v>
      </c>
      <c r="S12" s="26">
        <v>4</v>
      </c>
    </row>
    <row r="13" spans="2:26" x14ac:dyDescent="0.25">
      <c r="B13" s="19" t="s">
        <v>67</v>
      </c>
      <c r="C13" s="26">
        <v>13</v>
      </c>
      <c r="F13" s="19" t="s">
        <v>67</v>
      </c>
      <c r="G13" s="26">
        <v>13</v>
      </c>
      <c r="J13" s="15">
        <v>43913</v>
      </c>
      <c r="K13" s="26">
        <v>1</v>
      </c>
      <c r="N13" s="15">
        <v>43913</v>
      </c>
      <c r="O13" s="26">
        <v>1</v>
      </c>
    </row>
    <row r="14" spans="2:26" x14ac:dyDescent="0.25">
      <c r="J14" s="15">
        <v>43914</v>
      </c>
      <c r="K14" s="26">
        <v>2</v>
      </c>
      <c r="N14" s="15">
        <v>43914</v>
      </c>
      <c r="O14" s="26">
        <v>2</v>
      </c>
    </row>
    <row r="15" spans="2:26" x14ac:dyDescent="0.25">
      <c r="J15" s="19" t="s">
        <v>67</v>
      </c>
      <c r="K15" s="26">
        <v>13</v>
      </c>
      <c r="N15" s="19" t="s">
        <v>67</v>
      </c>
      <c r="O15" s="26">
        <v>13</v>
      </c>
    </row>
    <row r="16" spans="2:26" x14ac:dyDescent="0.25">
      <c r="B16" s="34" t="s">
        <v>116</v>
      </c>
      <c r="R16" s="25"/>
    </row>
    <row r="17" spans="2:8" x14ac:dyDescent="0.25">
      <c r="B17" s="25" t="s">
        <v>85</v>
      </c>
      <c r="C17" t="s">
        <v>74</v>
      </c>
    </row>
    <row r="18" spans="2:8" x14ac:dyDescent="0.25">
      <c r="B18" s="19">
        <v>10</v>
      </c>
      <c r="C18" s="26">
        <v>5</v>
      </c>
    </row>
    <row r="19" spans="2:8" x14ac:dyDescent="0.25">
      <c r="B19" s="19">
        <v>11</v>
      </c>
      <c r="C19" s="26">
        <v>3</v>
      </c>
    </row>
    <row r="20" spans="2:8" x14ac:dyDescent="0.25">
      <c r="B20" s="19">
        <v>20</v>
      </c>
      <c r="C20" s="26">
        <v>1</v>
      </c>
    </row>
    <row r="21" spans="2:8" x14ac:dyDescent="0.25">
      <c r="B21" s="19">
        <v>30</v>
      </c>
      <c r="C21" s="26">
        <v>4</v>
      </c>
    </row>
    <row r="22" spans="2:8" x14ac:dyDescent="0.25">
      <c r="B22" s="19" t="s">
        <v>67</v>
      </c>
      <c r="C22" s="26">
        <v>13</v>
      </c>
    </row>
    <row r="28" spans="2:8" x14ac:dyDescent="0.25">
      <c r="B28" s="34" t="s">
        <v>115</v>
      </c>
    </row>
    <row r="29" spans="2:8" x14ac:dyDescent="0.25">
      <c r="B29" s="25" t="s">
        <v>61</v>
      </c>
      <c r="C29" t="s">
        <v>70</v>
      </c>
    </row>
    <row r="31" spans="2:8" x14ac:dyDescent="0.25">
      <c r="C31" s="25" t="s">
        <v>72</v>
      </c>
    </row>
    <row r="32" spans="2:8" x14ac:dyDescent="0.25">
      <c r="C32" t="s">
        <v>50</v>
      </c>
      <c r="D32" t="s">
        <v>52</v>
      </c>
      <c r="E32" t="s">
        <v>46</v>
      </c>
      <c r="F32" t="s">
        <v>49</v>
      </c>
      <c r="G32" t="s">
        <v>48</v>
      </c>
      <c r="H32" t="s">
        <v>67</v>
      </c>
    </row>
    <row r="33" spans="2:8" x14ac:dyDescent="0.25">
      <c r="B33" t="s">
        <v>71</v>
      </c>
      <c r="C33" s="26">
        <v>6</v>
      </c>
      <c r="D33" s="26">
        <v>3</v>
      </c>
      <c r="E33" s="26">
        <v>1</v>
      </c>
      <c r="F33" s="26">
        <v>1</v>
      </c>
      <c r="G33" s="26">
        <v>2</v>
      </c>
      <c r="H33" s="26">
        <v>13</v>
      </c>
    </row>
    <row r="34" spans="2:8" x14ac:dyDescent="0.25">
      <c r="C34" s="26"/>
      <c r="D34" s="26"/>
      <c r="E34" s="26"/>
      <c r="F34" s="26"/>
      <c r="G34" s="26"/>
      <c r="H34" s="26"/>
    </row>
    <row r="35" spans="2:8" x14ac:dyDescent="0.25">
      <c r="C35" s="26"/>
      <c r="D35" s="26"/>
      <c r="E35" s="26"/>
      <c r="F35" s="26"/>
      <c r="G35" s="26"/>
      <c r="H35" s="26"/>
    </row>
    <row r="37" spans="2:8" x14ac:dyDescent="0.25">
      <c r="B37" s="34" t="s">
        <v>114</v>
      </c>
      <c r="F37" s="34" t="s">
        <v>113</v>
      </c>
    </row>
    <row r="38" spans="2:8" x14ac:dyDescent="0.25">
      <c r="B38" s="25" t="s">
        <v>77</v>
      </c>
      <c r="C38" t="s">
        <v>86</v>
      </c>
      <c r="F38" s="25" t="s">
        <v>83</v>
      </c>
      <c r="G38" t="s">
        <v>73</v>
      </c>
    </row>
    <row r="39" spans="2:8" x14ac:dyDescent="0.25">
      <c r="B39" s="19" t="s">
        <v>105</v>
      </c>
      <c r="C39" s="33">
        <v>53.78</v>
      </c>
      <c r="F39" s="19" t="s">
        <v>93</v>
      </c>
      <c r="G39" s="26">
        <v>3</v>
      </c>
    </row>
    <row r="40" spans="2:8" x14ac:dyDescent="0.25">
      <c r="B40" s="19" t="s">
        <v>106</v>
      </c>
      <c r="C40" s="33">
        <v>532.94959999999992</v>
      </c>
      <c r="F40" s="19" t="s">
        <v>90</v>
      </c>
      <c r="G40" s="26">
        <v>6</v>
      </c>
    </row>
    <row r="41" spans="2:8" x14ac:dyDescent="0.25">
      <c r="B41" s="19" t="s">
        <v>107</v>
      </c>
      <c r="C41" s="33">
        <v>282.5</v>
      </c>
      <c r="F41" s="19" t="s">
        <v>95</v>
      </c>
      <c r="G41" s="26">
        <v>1</v>
      </c>
    </row>
    <row r="42" spans="2:8" x14ac:dyDescent="0.25">
      <c r="B42" s="19" t="s">
        <v>108</v>
      </c>
      <c r="C42" s="33">
        <v>105.72</v>
      </c>
      <c r="F42" s="19" t="s">
        <v>94</v>
      </c>
      <c r="G42" s="26">
        <v>3</v>
      </c>
    </row>
    <row r="43" spans="2:8" x14ac:dyDescent="0.25">
      <c r="B43" s="19" t="s">
        <v>67</v>
      </c>
      <c r="C43" s="26">
        <v>974.94959999999992</v>
      </c>
      <c r="F43" s="19" t="s">
        <v>67</v>
      </c>
      <c r="G43" s="26">
        <v>13</v>
      </c>
    </row>
  </sheetData>
  <pageMargins left="0.7" right="0.7" top="0.75" bottom="0.75" header="0.3" footer="0.3"/>
  <drawing r:id="rId12"/>
  <legacy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6E54D-B3F3-44A6-AB6E-F47476CC2AC7}">
  <sheetPr>
    <tabColor theme="5" tint="0.59999389629810485"/>
  </sheetPr>
  <dimension ref="A1:N9"/>
  <sheetViews>
    <sheetView workbookViewId="0">
      <selection activeCell="L9" sqref="L9:L10"/>
    </sheetView>
  </sheetViews>
  <sheetFormatPr defaultRowHeight="15" x14ac:dyDescent="0.25"/>
  <cols>
    <col min="12" max="12" width="11.42578125" bestFit="1" customWidth="1"/>
  </cols>
  <sheetData>
    <row r="1" spans="1:14" x14ac:dyDescent="0.25">
      <c r="A1" s="1" t="s">
        <v>87</v>
      </c>
      <c r="J1" s="1" t="s">
        <v>88</v>
      </c>
      <c r="L1" s="1" t="s">
        <v>85</v>
      </c>
      <c r="N1" s="1" t="s">
        <v>84</v>
      </c>
    </row>
    <row r="2" spans="1:14" x14ac:dyDescent="0.25">
      <c r="A2" t="s">
        <v>37</v>
      </c>
      <c r="F2" t="s">
        <v>37</v>
      </c>
      <c r="H2" t="s">
        <v>37</v>
      </c>
    </row>
    <row r="3" spans="1:14" x14ac:dyDescent="0.25">
      <c r="A3" t="s">
        <v>46</v>
      </c>
      <c r="F3" t="s">
        <v>44</v>
      </c>
      <c r="H3" t="s">
        <v>53</v>
      </c>
    </row>
    <row r="4" spans="1:14" x14ac:dyDescent="0.25">
      <c r="A4" t="s">
        <v>48</v>
      </c>
      <c r="F4" t="s">
        <v>42</v>
      </c>
      <c r="H4" t="s">
        <v>45</v>
      </c>
    </row>
    <row r="5" spans="1:14" x14ac:dyDescent="0.25">
      <c r="A5" t="s">
        <v>49</v>
      </c>
    </row>
    <row r="6" spans="1:14" x14ac:dyDescent="0.25">
      <c r="A6" t="s">
        <v>47</v>
      </c>
    </row>
    <row r="7" spans="1:14" x14ac:dyDescent="0.25">
      <c r="A7" t="s">
        <v>50</v>
      </c>
    </row>
    <row r="8" spans="1:14" x14ac:dyDescent="0.25">
      <c r="A8" t="s">
        <v>51</v>
      </c>
    </row>
    <row r="9" spans="1:14" x14ac:dyDescent="0.25">
      <c r="A9"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Department Graphic Charts</vt:lpstr>
      <vt:lpstr>Burn Rate Spread Sheet</vt:lpstr>
      <vt:lpstr>Supplies Reimbursement Analysis</vt:lpstr>
      <vt:lpstr>Dispatch PUI Tracking</vt:lpstr>
      <vt:lpstr>Donations</vt:lpstr>
      <vt:lpstr>Pivot Table Data</vt:lpstr>
      <vt:lpstr>Drop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BCEMS CQI</dc:creator>
  <cp:lastModifiedBy>BCEMS CQI</cp:lastModifiedBy>
  <cp:lastPrinted>2020-04-02T20:16:44Z</cp:lastPrinted>
  <dcterms:created xsi:type="dcterms:W3CDTF">2020-03-16T20:40:07Z</dcterms:created>
  <dcterms:modified xsi:type="dcterms:W3CDTF">2020-04-03T15:57:35Z</dcterms:modified>
</cp:coreProperties>
</file>